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vmf-my.sharepoint.com/personal/dfreo_bvmf_com_br/Documents/Documentos/5 ANALISES SLS - Superintendência de Listagem e Supervisão de Emissores/5 Plano de contas seguradora 12-23/"/>
    </mc:Choice>
  </mc:AlternateContent>
  <xr:revisionPtr revIDLastSave="96" documentId="8_{E7904F71-8DBE-4581-BABD-96F0E9468914}" xr6:coauthVersionLast="47" xr6:coauthVersionMax="47" xr10:uidLastSave="{FFFC6DD6-F1E1-48FB-ABFE-64F0AE6CD56C}"/>
  <bookViews>
    <workbookView xWindow="-14025" yWindow="-16320" windowWidth="29040" windowHeight="15720" xr2:uid="{62CF3A5F-0701-47B8-9636-E69430ABCC17}"/>
  </bookViews>
  <sheets>
    <sheet name="DE-PARA Explicativo" sheetId="3" r:id="rId1"/>
  </sheets>
  <definedNames>
    <definedName name="_xlnm._FilterDatabase" localSheetId="0" hidden="1">'DE-PARA Explicativo'!$D$1:$D$654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7" i="3" l="1"/>
  <c r="H166" i="3"/>
  <c r="H165" i="3"/>
  <c r="B654" i="3" l="1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67" i="3"/>
  <c r="B566" i="3"/>
  <c r="B565" i="3"/>
  <c r="B564" i="3"/>
  <c r="B563" i="3"/>
  <c r="B562" i="3"/>
  <c r="B561" i="3"/>
  <c r="B560" i="3"/>
  <c r="B559" i="3"/>
  <c r="B558" i="3"/>
  <c r="B554" i="3"/>
  <c r="B553" i="3"/>
  <c r="B552" i="3"/>
  <c r="B551" i="3"/>
  <c r="B550" i="3"/>
  <c r="B549" i="3"/>
  <c r="B548" i="3"/>
  <c r="B544" i="3"/>
  <c r="B543" i="3"/>
  <c r="B542" i="3"/>
  <c r="B541" i="3"/>
  <c r="B540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1" i="3"/>
  <c r="B390" i="3"/>
  <c r="B389" i="3"/>
  <c r="B388" i="3"/>
  <c r="B387" i="3"/>
  <c r="B386" i="3"/>
  <c r="B385" i="3"/>
  <c r="B384" i="3"/>
  <c r="B381" i="3"/>
  <c r="B378" i="3"/>
  <c r="B377" i="3"/>
  <c r="B376" i="3"/>
  <c r="B375" i="3"/>
  <c r="B374" i="3"/>
  <c r="B373" i="3"/>
  <c r="B372" i="3"/>
  <c r="B369" i="3"/>
  <c r="B368" i="3"/>
  <c r="B367" i="3"/>
  <c r="B366" i="3"/>
  <c r="B365" i="3"/>
  <c r="B364" i="3"/>
  <c r="B363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38" i="3"/>
  <c r="B337" i="3"/>
  <c r="B336" i="3"/>
  <c r="B335" i="3"/>
  <c r="B334" i="3"/>
  <c r="B333" i="3"/>
  <c r="B332" i="3"/>
  <c r="B331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39" i="3"/>
  <c r="B238" i="3"/>
  <c r="B237" i="3"/>
  <c r="B236" i="3"/>
  <c r="B235" i="3"/>
  <c r="B234" i="3"/>
  <c r="B233" i="3"/>
  <c r="B232" i="3"/>
  <c r="B231" i="3"/>
  <c r="B230" i="3"/>
  <c r="B226" i="3"/>
  <c r="B225" i="3"/>
  <c r="B224" i="3"/>
  <c r="B223" i="3"/>
  <c r="B222" i="3"/>
  <c r="B221" i="3"/>
  <c r="B220" i="3"/>
  <c r="B216" i="3"/>
  <c r="B215" i="3"/>
  <c r="B214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66" i="3"/>
  <c r="B65" i="3"/>
  <c r="B64" i="3"/>
  <c r="B63" i="3"/>
  <c r="B62" i="3"/>
  <c r="B61" i="3"/>
  <c r="B58" i="3"/>
  <c r="B57" i="3"/>
  <c r="B56" i="3"/>
  <c r="B55" i="3"/>
  <c r="B54" i="3"/>
  <c r="B53" i="3"/>
  <c r="B52" i="3"/>
  <c r="B49" i="3"/>
  <c r="B48" i="3"/>
  <c r="B47" i="3"/>
  <c r="B46" i="3"/>
  <c r="B45" i="3"/>
  <c r="B44" i="3"/>
  <c r="B43" i="3"/>
  <c r="B42" i="3"/>
  <c r="B41" i="3"/>
  <c r="B40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5" i="3"/>
  <c r="B14" i="3"/>
  <c r="B13" i="3"/>
  <c r="B12" i="3"/>
  <c r="B11" i="3"/>
  <c r="B10" i="3"/>
  <c r="B9" i="3"/>
  <c r="B8" i="3"/>
</calcChain>
</file>

<file path=xl/sharedStrings.xml><?xml version="1.0" encoding="utf-8"?>
<sst xmlns="http://schemas.openxmlformats.org/spreadsheetml/2006/main" count="2406" uniqueCount="601">
  <si>
    <t>Seguradoras</t>
  </si>
  <si>
    <t>DF Individuais Ativo</t>
  </si>
  <si>
    <t>Código da Conta</t>
  </si>
  <si>
    <t>Descrição da Conta</t>
  </si>
  <si>
    <t>Ativo Total</t>
  </si>
  <si>
    <t>Ativo Circulante</t>
  </si>
  <si>
    <t>Caixa e Equivalentes de Caixa</t>
  </si>
  <si>
    <t>Aplicações Financeiras</t>
  </si>
  <si>
    <t>Aplicações Financeiras Avaliadas a Valor Justo através do Resultado</t>
  </si>
  <si>
    <t>Títulos para Negociação</t>
  </si>
  <si>
    <t>Títulos Designados a Valor Justo</t>
  </si>
  <si>
    <t>Aplicações Financeiras Avaliadas a valor Justo através de Outros Resultados Abrangentes</t>
  </si>
  <si>
    <t>1.01.02.03</t>
  </si>
  <si>
    <t>Aplicações Financeiras Avaliadas ao Custo Amortizado</t>
  </si>
  <si>
    <t>1.01.02.04</t>
  </si>
  <si>
    <t>Previdência Complementar (sem risco atuarial)</t>
  </si>
  <si>
    <t>1.01.02.05</t>
  </si>
  <si>
    <t>1.01.02.06</t>
  </si>
  <si>
    <t>Outras Operações</t>
  </si>
  <si>
    <t>Créditos das Operações</t>
  </si>
  <si>
    <t>Ativos da Atividade Seguradora/Resseguradora</t>
  </si>
  <si>
    <t>Descrição da conta alterada, se comparada ao elenco anterior, o que impede o reaproveitamento de saldo.</t>
  </si>
  <si>
    <t>Seguros e Resseguros</t>
  </si>
  <si>
    <t>Ativos de Contratos de Seguros</t>
  </si>
  <si>
    <t>Previdência Complementar</t>
  </si>
  <si>
    <t>Ativos de Contratos de Resseguros</t>
  </si>
  <si>
    <t>Capitalização</t>
  </si>
  <si>
    <t>Previdência Complementar (com risco atuarial)</t>
  </si>
  <si>
    <t>Títulos e Créditos a Receber</t>
  </si>
  <si>
    <t>Outros Valores e Bens</t>
  </si>
  <si>
    <t>Empréstimos e Depósitos Compulsórios</t>
  </si>
  <si>
    <t>Despesas Antecipadas</t>
  </si>
  <si>
    <t>Despesas de Comercialização Diferidas</t>
  </si>
  <si>
    <t>Outros Ativos Circulantes</t>
  </si>
  <si>
    <t>Ativos Não Correntes a Venda</t>
  </si>
  <si>
    <t>Ativos de Operações Descontinuadas</t>
  </si>
  <si>
    <t>Outros</t>
  </si>
  <si>
    <t>Ativo Não Circulante</t>
  </si>
  <si>
    <t>Ativo Realizável a Longo Prazo</t>
  </si>
  <si>
    <t>Aplicações Financeiras Avaliadas a Valor Justo através de Outros Resultados Abrangentes</t>
  </si>
  <si>
    <t>1.02.01.03</t>
  </si>
  <si>
    <t>Tributos Diferidos</t>
  </si>
  <si>
    <t>Outros Ativos Não Circulantes</t>
  </si>
  <si>
    <t>Investimentos</t>
  </si>
  <si>
    <t>Participações Societárias</t>
  </si>
  <si>
    <t>Participações em Coligadas no País</t>
  </si>
  <si>
    <t>Participações em Coligadas no Exterior</t>
  </si>
  <si>
    <t>Participações em Controladas no País</t>
  </si>
  <si>
    <t>Participações em Controladas no Exterior</t>
  </si>
  <si>
    <t>Participações em Controladas em Conjunto no País</t>
  </si>
  <si>
    <t>1.02.02.01.06</t>
  </si>
  <si>
    <t>Participações em Controladas em Conjunto no Exterior</t>
  </si>
  <si>
    <t>1.02.02.01.07</t>
  </si>
  <si>
    <t>Outros Investimentos</t>
  </si>
  <si>
    <t>Propriedades para Investimento</t>
  </si>
  <si>
    <t>Imobilizado</t>
  </si>
  <si>
    <t>Imobilizado em Operação</t>
  </si>
  <si>
    <t>Direito de Uso em Arrendamento</t>
  </si>
  <si>
    <t>Imobilizado em Andamento</t>
  </si>
  <si>
    <t>Intangível</t>
  </si>
  <si>
    <t>DF Individuais Passivo</t>
  </si>
  <si>
    <t>Passivo Total</t>
  </si>
  <si>
    <t>Passivo Circulante</t>
  </si>
  <si>
    <t>Contas a Pagar</t>
  </si>
  <si>
    <t>Débitos de Operações</t>
  </si>
  <si>
    <t>Passivos da Atividade Seguradora/Resseguradora</t>
  </si>
  <si>
    <t>Passivos de Contratos de Seguros</t>
  </si>
  <si>
    <t>Passivos de Contratos de Resseguros</t>
  </si>
  <si>
    <t>Depósitos de Terceiros</t>
  </si>
  <si>
    <t>Provisões Técnicas</t>
  </si>
  <si>
    <t>Exclusão de conta fixa.</t>
  </si>
  <si>
    <t>Outras Provisões</t>
  </si>
  <si>
    <t>Outros Débitos</t>
  </si>
  <si>
    <t>Passivos sobre Ativos Não Correntes a Venda e Descontinuados</t>
  </si>
  <si>
    <t>Passivos sobre Ativos Não Correntes a Venda</t>
  </si>
  <si>
    <t>Passivos sobre Ativos de Operações Descontinuadas</t>
  </si>
  <si>
    <t>Passivo Não Circulante</t>
  </si>
  <si>
    <t>Passivo Exigível a Longo Prazo</t>
  </si>
  <si>
    <t>Débitos das Operações</t>
  </si>
  <si>
    <t>Outros Passivos</t>
  </si>
  <si>
    <t>Lucros e Receitas a Apropriar</t>
  </si>
  <si>
    <t>Lucros a Apropriar</t>
  </si>
  <si>
    <t>Receitas a Apropriar</t>
  </si>
  <si>
    <t>Subvenções de Investimento a Apropriar</t>
  </si>
  <si>
    <t>Adiantamento para Futuro Aumento Capital</t>
  </si>
  <si>
    <t>Patrimônio Líquido</t>
  </si>
  <si>
    <t>Capital Social Realizado</t>
  </si>
  <si>
    <t>Reservas de Capital</t>
  </si>
  <si>
    <t>Ágio na Emissão de Ações</t>
  </si>
  <si>
    <t>Reserva Especial de Ágio na Incorporação</t>
  </si>
  <si>
    <t>Alienação de Bônus de Subscrição</t>
  </si>
  <si>
    <t>Opções Outorgadas</t>
  </si>
  <si>
    <t>Ações em Tesouraria</t>
  </si>
  <si>
    <t>Reservas de Reavaliação</t>
  </si>
  <si>
    <t>Ativos Próprios</t>
  </si>
  <si>
    <t>Controladas/Coligadas</t>
  </si>
  <si>
    <t>Reservas de Lucros</t>
  </si>
  <si>
    <t>Reserva Legal</t>
  </si>
  <si>
    <t>Reserva Estatutária</t>
  </si>
  <si>
    <t>Reserva para Contingências</t>
  </si>
  <si>
    <t>Reserva de Lucros a Realizar</t>
  </si>
  <si>
    <t>Reserva de Retenção de Lucros</t>
  </si>
  <si>
    <t>Reserva Especial para Dividendos Não Distribuídos</t>
  </si>
  <si>
    <t>Reserva de Incentivos Fiscais</t>
  </si>
  <si>
    <t>Dividendo Adicional Proposto</t>
  </si>
  <si>
    <t>Lucros/Prejuízos Acumulados</t>
  </si>
  <si>
    <t>Ajustes de Avaliação Patrimonial</t>
  </si>
  <si>
    <t>Ajustes Acumulados de Conversão</t>
  </si>
  <si>
    <t>Outros Resultados Abrangentes</t>
  </si>
  <si>
    <t>DF Individuais Resultado Período</t>
  </si>
  <si>
    <t>Receitas das Operações</t>
  </si>
  <si>
    <t>Receitas das Atividades Seguradoras/Resseguradoras</t>
  </si>
  <si>
    <t>Receitas com Seguros</t>
  </si>
  <si>
    <t>Receitas com Resseguros</t>
  </si>
  <si>
    <t>Operações de Seguros</t>
  </si>
  <si>
    <t>Prêmios de Seguros Ganhos</t>
  </si>
  <si>
    <t>Outras Receitas de Seguros</t>
  </si>
  <si>
    <t>Operações de Resseguros</t>
  </si>
  <si>
    <t>Prêmios de Resseguros Ganhos</t>
  </si>
  <si>
    <t>Outras Receitas de Resseguros</t>
  </si>
  <si>
    <t>Operações de Previdência Complementar</t>
  </si>
  <si>
    <t>Rendas de Contribuições Retidas</t>
  </si>
  <si>
    <t>Variações das Provisões Técnicas</t>
  </si>
  <si>
    <t>Outras Receitas de Prev. Complementar</t>
  </si>
  <si>
    <t>Operações de Capitalização</t>
  </si>
  <si>
    <t>Receita Líquida com Títs. Capitalização</t>
  </si>
  <si>
    <t>Outras Receitas de Capitalização</t>
  </si>
  <si>
    <t>Sinistros e Despesas das Operações</t>
  </si>
  <si>
    <t>Despesas da Atividade Seguradora/Resseguradora</t>
  </si>
  <si>
    <t>Despesas com Serviços de Seguros</t>
  </si>
  <si>
    <t>Despesas Líquidas com Contratos de Resseguros/Retrocessões</t>
  </si>
  <si>
    <t>Sinistros Retidos de Seguros</t>
  </si>
  <si>
    <t>Despesas de Comercialização de Seguros</t>
  </si>
  <si>
    <t>Outras Despesas de Seguros</t>
  </si>
  <si>
    <t>Sinistros Retidos de Resseguros</t>
  </si>
  <si>
    <t>Despesas de Comercialização de Resseguros</t>
  </si>
  <si>
    <t>Outras Despesas de Resseguros</t>
  </si>
  <si>
    <t>Despesas com Benefícios e Resgates</t>
  </si>
  <si>
    <t>Despesas de Comercialização de Prev. Complementar</t>
  </si>
  <si>
    <t>Outras Despesas de Prev. Complementar</t>
  </si>
  <si>
    <t>Despesas com Resgates e Sorteios</t>
  </si>
  <si>
    <t>Despesas de Comercialização de Op. de Capitalização</t>
  </si>
  <si>
    <t>Outras Despesas de Op. de Capitalização</t>
  </si>
  <si>
    <t>Resultado Bruto</t>
  </si>
  <si>
    <t>Despesas Administrativas</t>
  </si>
  <si>
    <t>Despesas com Pessoal Próprio</t>
  </si>
  <si>
    <t>Despesas com Serviços de Terceiros</t>
  </si>
  <si>
    <t>Despesas com Localização e Funcionamento</t>
  </si>
  <si>
    <t>Despesas com Publicidade e Propaganda</t>
  </si>
  <si>
    <t>Despesas com Tributos</t>
  </si>
  <si>
    <t>Despesas com Publicações</t>
  </si>
  <si>
    <t>Despesas com Donativos e Contribuições</t>
  </si>
  <si>
    <t>Outras Despesas Administrativas</t>
  </si>
  <si>
    <t>Outras Receitas e Despesas Operacionais</t>
  </si>
  <si>
    <t>Resultado de Equivalência Patrimonial</t>
  </si>
  <si>
    <t>Receitas de Equivalência Patrimonial</t>
  </si>
  <si>
    <t>Despesas de Equivalência Patrimonial</t>
  </si>
  <si>
    <t>Resultado Antes do Resultado Financeiro e dos Tributos</t>
  </si>
  <si>
    <t>Resultado Financeiro</t>
  </si>
  <si>
    <t>Receitas Financeiras</t>
  </si>
  <si>
    <t>Despesas Financeiras</t>
  </si>
  <si>
    <t>Resultado Antes dos Tributos sobre o Lucro</t>
  </si>
  <si>
    <t>Imposto de Renda e Contribuição Social sobre o Lucro</t>
  </si>
  <si>
    <t>Corrente</t>
  </si>
  <si>
    <t>Diferido</t>
  </si>
  <si>
    <t>Resultado Líquido das Operações Continuadas</t>
  </si>
  <si>
    <t>Resultado Líquido de Operações Descontinuadas</t>
  </si>
  <si>
    <t>Lucro/Prejuízo Líquido das Operações Descontinuadas</t>
  </si>
  <si>
    <t>Ganhos/Perdas Líquidas sobre Ativos de Operações Descontinuadas</t>
  </si>
  <si>
    <t>Lucro/Prejuízo do Período</t>
  </si>
  <si>
    <t>Lucro por Ação - (R$ / Ação)</t>
  </si>
  <si>
    <t>Lucro Básico por Ação</t>
  </si>
  <si>
    <t>Lucro Diluído por Ação</t>
  </si>
  <si>
    <t>DF Individuais Resultado Abrangente</t>
  </si>
  <si>
    <t>Lucro Líquido do Período</t>
  </si>
  <si>
    <t>Resultado Abrangente do Período</t>
  </si>
  <si>
    <t>DF Individuais DFC (Direto)</t>
  </si>
  <si>
    <t>Caixa Líquido Atividades Operacionais</t>
  </si>
  <si>
    <t>Caixa Líquido Atividades Seguradora/Resseguradora</t>
  </si>
  <si>
    <t>Caixa Líquido Atividades de Investimento</t>
  </si>
  <si>
    <t>Caixa Líquido Atividades de Financiamento</t>
  </si>
  <si>
    <t>Variação Cambial s/ Caixa e Equivalentes</t>
  </si>
  <si>
    <t>Aumento (Redução) de Caixa e Equivalentes</t>
  </si>
  <si>
    <t>Saldo Inicial de Caixa e Equivalentes</t>
  </si>
  <si>
    <t>Saldo Final de Caixa e Equivalentes</t>
  </si>
  <si>
    <t>DF Individuais DFC (Indireto)</t>
  </si>
  <si>
    <t>Caixa Gerado nas Operações</t>
  </si>
  <si>
    <t>Caixa Gerado nas Operações de Seguros/Resseguros</t>
  </si>
  <si>
    <t>Variações nos Ativos e Passivos</t>
  </si>
  <si>
    <t>Variações nos Ativos e Passivos da Atividade Seguradora/Resseguradora</t>
  </si>
  <si>
    <t>DF Individuais DMPL</t>
  </si>
  <si>
    <t>Saldos Iniciais</t>
  </si>
  <si>
    <t>Ajustes de Exercícios Anteriores</t>
  </si>
  <si>
    <t>Saldos Iniciais Ajustados</t>
  </si>
  <si>
    <t>Transações de Capital com os Sócios</t>
  </si>
  <si>
    <t>Aumentos de Capital</t>
  </si>
  <si>
    <t>Gastos com Emissão de Ações</t>
  </si>
  <si>
    <t>Opções Outorgadas Reconhecidas</t>
  </si>
  <si>
    <t>Ações em Tesouraria Adquiridas</t>
  </si>
  <si>
    <t>Ações em Tesouraria Vendidas</t>
  </si>
  <si>
    <t>Dividendos</t>
  </si>
  <si>
    <t>Juros sobre Capital Próprio</t>
  </si>
  <si>
    <t>Resultado Abrangente Total</t>
  </si>
  <si>
    <t>Ajustes de Instrumentos Financeiros</t>
  </si>
  <si>
    <t>Tributos s/ Ajustes Instrumentos Financeiros</t>
  </si>
  <si>
    <t>Equiv. Patrim. s/Result. Abrang. Controladas e Coligadas</t>
  </si>
  <si>
    <t>Ajustes de Conversão do Período</t>
  </si>
  <si>
    <t>Tributos s/ Ajustes de Conversão do Período</t>
  </si>
  <si>
    <t>Reclassificações para o Resultado</t>
  </si>
  <si>
    <t>Mutações Internas do Patrimônio Líquido</t>
  </si>
  <si>
    <t>Constituição de Reservas</t>
  </si>
  <si>
    <t>Realização da Reserva Reavaliação</t>
  </si>
  <si>
    <t>Tributos sobre a Realização da Reserva de Reavaliação</t>
  </si>
  <si>
    <t>Saldos Finais</t>
  </si>
  <si>
    <t>DF Individuais Valor Adicionado</t>
  </si>
  <si>
    <t>Receitas</t>
  </si>
  <si>
    <t>Receitas com Operações de Seguros</t>
  </si>
  <si>
    <t>Receitas com Operações de Seguros/Resseguros</t>
  </si>
  <si>
    <t>Receitas Operações Previd. Complementar</t>
  </si>
  <si>
    <t>Rendas com Taxas Gestão e Outras Taxas</t>
  </si>
  <si>
    <t>Outras</t>
  </si>
  <si>
    <t>Provisão/Reversão de Créds. Liquidação Duvidosa</t>
  </si>
  <si>
    <t>Operações de Previdência</t>
  </si>
  <si>
    <t>Receita Operacional Líquida</t>
  </si>
  <si>
    <t>Benefícios e Sinistros</t>
  </si>
  <si>
    <t>Sinistros</t>
  </si>
  <si>
    <t>Var Prov Sinistro Ocorrido (Não Avisado)</t>
  </si>
  <si>
    <t>Var. Prov. Evento Ocorrido (Não Avisado)</t>
  </si>
  <si>
    <t>Insumos Adquiridos de Terceiros</t>
  </si>
  <si>
    <t>Materiais, Energia e Outros</t>
  </si>
  <si>
    <t>Serviços Terceiros - Comissões Líquidas</t>
  </si>
  <si>
    <t>Var. Despesas Comercialização Diferidas</t>
  </si>
  <si>
    <t>Perda/Recuperação de Valores Ativos</t>
  </si>
  <si>
    <t>Valor Adicionado Bruto</t>
  </si>
  <si>
    <t>Retenções</t>
  </si>
  <si>
    <t>Depreciação, Amortização e Exaustão</t>
  </si>
  <si>
    <t>Valor Adicionado Líquido Produzido</t>
  </si>
  <si>
    <t>Vl Adic Recebido/Cedido em Transferência</t>
  </si>
  <si>
    <t>Resultado Operações Resseguros Cedidos</t>
  </si>
  <si>
    <t>Resultado Operações Cosseguros Cedidos</t>
  </si>
  <si>
    <t>Valor Adicionado Total a Distribuir</t>
  </si>
  <si>
    <t>Distribuição do Valor Adicionado</t>
  </si>
  <si>
    <t>Pessoal</t>
  </si>
  <si>
    <t>Remuneração Direta</t>
  </si>
  <si>
    <t>Benefícios</t>
  </si>
  <si>
    <t>F.G.T.S.</t>
  </si>
  <si>
    <t>Impostos, Taxas e Contribuições</t>
  </si>
  <si>
    <t>Federais</t>
  </si>
  <si>
    <t>Estaduais</t>
  </si>
  <si>
    <t>Municipais</t>
  </si>
  <si>
    <t>Remuneração de Capitais de Terceiros</t>
  </si>
  <si>
    <t>Juros</t>
  </si>
  <si>
    <t>Aluguéis</t>
  </si>
  <si>
    <t>Remuneração de Capitais Próprios</t>
  </si>
  <si>
    <t>Juros sobre o Capital Próprio</t>
  </si>
  <si>
    <t>Lucros Retidos / Prejuízo do Período</t>
  </si>
  <si>
    <t>DF Cons. Ativo</t>
  </si>
  <si>
    <t>Intangíveis</t>
  </si>
  <si>
    <t>Goodwill</t>
  </si>
  <si>
    <t>DF Cons. Passivo</t>
  </si>
  <si>
    <t>Patrimônio Líquido Consolidado</t>
  </si>
  <si>
    <t>Participação dos Acionistas Não Controladores</t>
  </si>
  <si>
    <t>DF Cons. Resultado Período</t>
  </si>
  <si>
    <t>Lucro/Prejuízo Consolidado do Período</t>
  </si>
  <si>
    <t>Atribuído a Sócios da Empresa Controladora</t>
  </si>
  <si>
    <t>Atribuído a Sócios Não Controladores</t>
  </si>
  <si>
    <t>DF Cons. - Resultado Abrangente</t>
  </si>
  <si>
    <t>Lucro Líquido Consolidado do Período</t>
  </si>
  <si>
    <t>Resultado Abrangente Consolidado do Período</t>
  </si>
  <si>
    <t>DF Cons. - DFC (Direto)</t>
  </si>
  <si>
    <t>DF Cons. - DFC (Indireto)</t>
  </si>
  <si>
    <t>DF Cons. - DMPL</t>
  </si>
  <si>
    <t>Equiv. Patrim. s/Result. Abrang. Coligadas</t>
  </si>
  <si>
    <t>DF Cons. - Valor Adicionado</t>
  </si>
  <si>
    <t>Part. Não Controladores nos Lucros Retidos</t>
  </si>
  <si>
    <t>Resultado Financeiro Líquido das Operações com Seguros/Resseguros/Retrocessões</t>
  </si>
  <si>
    <t>Receitas Operações Previd. Complementar (sem risco atuarial)</t>
  </si>
  <si>
    <t>Resultado Financeiro Líquido de Seguros/Resseguros/Retrocessões</t>
  </si>
  <si>
    <t>Antiga conta "1.01.03.03"</t>
  </si>
  <si>
    <t>Antiga conta "1.01.03.04"</t>
  </si>
  <si>
    <t>Para atender o CPC 50</t>
  </si>
  <si>
    <t>Divulgação do componente risco atuarial da Previdência Complementar</t>
  </si>
  <si>
    <t>Divulgação do componente financeiro da Previdência Complementar</t>
  </si>
  <si>
    <t>Antiga '1.01.02.05'</t>
  </si>
  <si>
    <t>Antiga '1.01.02.06'</t>
  </si>
  <si>
    <t>Antiga '1.01.02.07'</t>
  </si>
  <si>
    <t>Antiga '1.01.02.08'</t>
  </si>
  <si>
    <t>Antiga '1.01.02.09'</t>
  </si>
  <si>
    <t>Antiga '1.01.02.10'</t>
  </si>
  <si>
    <t>Antiga '1.01.02.11'</t>
  </si>
  <si>
    <t>CPC 50</t>
  </si>
  <si>
    <t>Antiga '1.01.02.11.01'</t>
  </si>
  <si>
    <t>Antiga '1.01.02.11.02'</t>
  </si>
  <si>
    <t>Antiga '2.01.02.03'</t>
  </si>
  <si>
    <t>Antiga '2.02.01.03.03'</t>
  </si>
  <si>
    <t>x</t>
  </si>
  <si>
    <t>1</t>
  </si>
  <si>
    <t>1.01</t>
  </si>
  <si>
    <t>1.01.01</t>
  </si>
  <si>
    <t>1.01.02</t>
  </si>
  <si>
    <t>1.01.02.01</t>
  </si>
  <si>
    <t>1.01.02.01.01</t>
  </si>
  <si>
    <t>1.01.02.01.02</t>
  </si>
  <si>
    <t>1.01.02.02</t>
  </si>
  <si>
    <t>1.01.03</t>
  </si>
  <si>
    <t>1.01.03.01</t>
  </si>
  <si>
    <t>1.01.03.02</t>
  </si>
  <si>
    <t>1.01.03.03</t>
  </si>
  <si>
    <t>1.01.03.04</t>
  </si>
  <si>
    <t>1.01.04</t>
  </si>
  <si>
    <t>1.01.05</t>
  </si>
  <si>
    <t>1.01.06</t>
  </si>
  <si>
    <t>1.01.07</t>
  </si>
  <si>
    <t>1.01.08</t>
  </si>
  <si>
    <t>1.01.09</t>
  </si>
  <si>
    <t>1.01.09.01</t>
  </si>
  <si>
    <t>1.01.09.02</t>
  </si>
  <si>
    <t>1.01.09.03</t>
  </si>
  <si>
    <t>1.02</t>
  </si>
  <si>
    <t>1.02.01</t>
  </si>
  <si>
    <t>1.02.01.01</t>
  </si>
  <si>
    <t>1.02.01.01.01</t>
  </si>
  <si>
    <t>1.02.01.02</t>
  </si>
  <si>
    <t>1.02.01.04</t>
  </si>
  <si>
    <t>1.02.01.05</t>
  </si>
  <si>
    <t>1.02.01.06</t>
  </si>
  <si>
    <t>1.02.01.07</t>
  </si>
  <si>
    <t>1.02.01.08</t>
  </si>
  <si>
    <t>1.02.01.09</t>
  </si>
  <si>
    <t>1.02.01.10</t>
  </si>
  <si>
    <t>1.02.01.10.01</t>
  </si>
  <si>
    <t>1.02.01.10.02</t>
  </si>
  <si>
    <t>1.02.01.11</t>
  </si>
  <si>
    <t>1.02.01.11.01</t>
  </si>
  <si>
    <t>1.02.01.11.02</t>
  </si>
  <si>
    <t>1.02.02</t>
  </si>
  <si>
    <t>1.02.02.01</t>
  </si>
  <si>
    <t>1.02.02.01.01</t>
  </si>
  <si>
    <t>1.02.02.01.02</t>
  </si>
  <si>
    <t>1.02.02.01.03</t>
  </si>
  <si>
    <t>1.02.02.01.04</t>
  </si>
  <si>
    <t>1.02.02.01.05</t>
  </si>
  <si>
    <t>1.02.02.02</t>
  </si>
  <si>
    <t>1.02.03</t>
  </si>
  <si>
    <t>1.02.03.01</t>
  </si>
  <si>
    <t>1.02.03.02</t>
  </si>
  <si>
    <t>1.02.03.03</t>
  </si>
  <si>
    <t>1.02.04</t>
  </si>
  <si>
    <t>2</t>
  </si>
  <si>
    <t>2.01</t>
  </si>
  <si>
    <t>2.01.01</t>
  </si>
  <si>
    <t>2.01.02</t>
  </si>
  <si>
    <t>2.01.02.01</t>
  </si>
  <si>
    <t>2.01.02.02</t>
  </si>
  <si>
    <t>2.01.02.03</t>
  </si>
  <si>
    <t>2.01.02.04</t>
  </si>
  <si>
    <t>2.01.03</t>
  </si>
  <si>
    <t>2.01.04</t>
  </si>
  <si>
    <t>2.01.05</t>
  </si>
  <si>
    <t>2.01.06</t>
  </si>
  <si>
    <t>2.01.06.01</t>
  </si>
  <si>
    <t>2.01.06.02</t>
  </si>
  <si>
    <t>2.02</t>
  </si>
  <si>
    <t>2.02.01</t>
  </si>
  <si>
    <t>2.02.01.01</t>
  </si>
  <si>
    <t>2.02.01.02</t>
  </si>
  <si>
    <t>2.02.01.02.01</t>
  </si>
  <si>
    <t>2.02.01.02.02</t>
  </si>
  <si>
    <t>2.02.01.02.03</t>
  </si>
  <si>
    <t>2.02.01.02.04</t>
  </si>
  <si>
    <t>2.02.01.03</t>
  </si>
  <si>
    <t>2.02.01.04</t>
  </si>
  <si>
    <t>2.02.01.05</t>
  </si>
  <si>
    <t>2.02.01.06</t>
  </si>
  <si>
    <t>2.02.01.06.01</t>
  </si>
  <si>
    <t>2.02.01.06.02</t>
  </si>
  <si>
    <t>2.02.01.07</t>
  </si>
  <si>
    <t>2.02.01.07.01</t>
  </si>
  <si>
    <t>2.02.01.07.02</t>
  </si>
  <si>
    <t>2.02.01.07.03</t>
  </si>
  <si>
    <t>2.02.01.08</t>
  </si>
  <si>
    <t>2.03</t>
  </si>
  <si>
    <t>2.03.01</t>
  </si>
  <si>
    <t>2.03.02</t>
  </si>
  <si>
    <t>2.03.02.01</t>
  </si>
  <si>
    <t>2.03.02.02</t>
  </si>
  <si>
    <t>2.03.02.03</t>
  </si>
  <si>
    <t>2.03.02.04</t>
  </si>
  <si>
    <t>2.03.02.05</t>
  </si>
  <si>
    <t>2.03.02.06</t>
  </si>
  <si>
    <t>2.03.03</t>
  </si>
  <si>
    <t>2.03.03.01</t>
  </si>
  <si>
    <t>2.03.03.02</t>
  </si>
  <si>
    <t>2.03.04</t>
  </si>
  <si>
    <t>2.03.04.01</t>
  </si>
  <si>
    <t>2.03.04.02</t>
  </si>
  <si>
    <t>2.03.04.03</t>
  </si>
  <si>
    <t>2.03.04.04</t>
  </si>
  <si>
    <t>2.03.04.05</t>
  </si>
  <si>
    <t>2.03.04.06</t>
  </si>
  <si>
    <t>2.03.04.07</t>
  </si>
  <si>
    <t>2.03.04.08</t>
  </si>
  <si>
    <t>2.03.04.09</t>
  </si>
  <si>
    <t>2.03.05</t>
  </si>
  <si>
    <t>2.03.06</t>
  </si>
  <si>
    <t>2.03.07</t>
  </si>
  <si>
    <t>2.03.08</t>
  </si>
  <si>
    <t>3.01</t>
  </si>
  <si>
    <t>3.01.01</t>
  </si>
  <si>
    <t>3.01.02</t>
  </si>
  <si>
    <t>3.01.03</t>
  </si>
  <si>
    <t>3.01.03.01</t>
  </si>
  <si>
    <t>3.01.03.02</t>
  </si>
  <si>
    <t>3.01.03.03</t>
  </si>
  <si>
    <t>3.01.04</t>
  </si>
  <si>
    <t>3.01.04.01</t>
  </si>
  <si>
    <t>3.01.04.02</t>
  </si>
  <si>
    <t>3.01.04.03</t>
  </si>
  <si>
    <t>3.02</t>
  </si>
  <si>
    <t>3.02.01</t>
  </si>
  <si>
    <t>3.02.02</t>
  </si>
  <si>
    <t>3.02.03</t>
  </si>
  <si>
    <t>3.02.04</t>
  </si>
  <si>
    <t>3.02.04.01</t>
  </si>
  <si>
    <t>3.02.04.02</t>
  </si>
  <si>
    <t>3.02.04.03</t>
  </si>
  <si>
    <t>3.03</t>
  </si>
  <si>
    <t>3.04</t>
  </si>
  <si>
    <t>3.04.01</t>
  </si>
  <si>
    <t>3.04.02</t>
  </si>
  <si>
    <t>3.04.03</t>
  </si>
  <si>
    <t>3.04.04</t>
  </si>
  <si>
    <t>3.04.05</t>
  </si>
  <si>
    <t>3.04.06</t>
  </si>
  <si>
    <t>3.04.07</t>
  </si>
  <si>
    <t>3.04.08</t>
  </si>
  <si>
    <t>3.05</t>
  </si>
  <si>
    <t>3.06</t>
  </si>
  <si>
    <t>3.06.01</t>
  </si>
  <si>
    <t>3.06.02</t>
  </si>
  <si>
    <t>3.07</t>
  </si>
  <si>
    <t>3.08</t>
  </si>
  <si>
    <t>3.08.01</t>
  </si>
  <si>
    <t>3.08.02</t>
  </si>
  <si>
    <t>3.08.03</t>
  </si>
  <si>
    <t>3.09</t>
  </si>
  <si>
    <t>3.10</t>
  </si>
  <si>
    <t>3.10.01</t>
  </si>
  <si>
    <t>3.10.02</t>
  </si>
  <si>
    <t>3.11</t>
  </si>
  <si>
    <t>3.12</t>
  </si>
  <si>
    <t>3.12.01</t>
  </si>
  <si>
    <t>3.12.02</t>
  </si>
  <si>
    <t>3.13</t>
  </si>
  <si>
    <t>3.99</t>
  </si>
  <si>
    <t>3.99.01</t>
  </si>
  <si>
    <t>3.99.01.01</t>
  </si>
  <si>
    <t>3.99.01.02</t>
  </si>
  <si>
    <t>3.99.01.03</t>
  </si>
  <si>
    <t>3.99.01.04</t>
  </si>
  <si>
    <t>3.99.02</t>
  </si>
  <si>
    <t>3.99.02.01</t>
  </si>
  <si>
    <t>3.99.02.02</t>
  </si>
  <si>
    <t>3.99.02.03</t>
  </si>
  <si>
    <t>3.99.02.04</t>
  </si>
  <si>
    <t>4.01</t>
  </si>
  <si>
    <t>4.02</t>
  </si>
  <si>
    <t>4.03</t>
  </si>
  <si>
    <t>6.01</t>
  </si>
  <si>
    <t>6.02</t>
  </si>
  <si>
    <t>6.03</t>
  </si>
  <si>
    <t>6.04</t>
  </si>
  <si>
    <t>6.05</t>
  </si>
  <si>
    <t>6.05.01</t>
  </si>
  <si>
    <t>6.05.02</t>
  </si>
  <si>
    <t>6.01.01</t>
  </si>
  <si>
    <t>6.01.02</t>
  </si>
  <si>
    <t>6.01.03</t>
  </si>
  <si>
    <t>5.01</t>
  </si>
  <si>
    <t>5.02</t>
  </si>
  <si>
    <t>5.03</t>
  </si>
  <si>
    <t>5.04</t>
  </si>
  <si>
    <t>5.04.01</t>
  </si>
  <si>
    <t>5.04.02</t>
  </si>
  <si>
    <t>5.04.03</t>
  </si>
  <si>
    <t>5.04.04</t>
  </si>
  <si>
    <t>5.04.05</t>
  </si>
  <si>
    <t>5.04.06</t>
  </si>
  <si>
    <t>5.04.07</t>
  </si>
  <si>
    <t>5.05</t>
  </si>
  <si>
    <t>5.05.01</t>
  </si>
  <si>
    <t>5.05.02</t>
  </si>
  <si>
    <t>5.05.02.01</t>
  </si>
  <si>
    <t>5.05.02.02</t>
  </si>
  <si>
    <t>5.05.02.03</t>
  </si>
  <si>
    <t>5.05.02.04</t>
  </si>
  <si>
    <t>5.05.02.05</t>
  </si>
  <si>
    <t>5.05.03</t>
  </si>
  <si>
    <t>5.05.03.01</t>
  </si>
  <si>
    <t>5.06</t>
  </si>
  <si>
    <t>5.06.01</t>
  </si>
  <si>
    <t>5.06.02</t>
  </si>
  <si>
    <t>5.06.03</t>
  </si>
  <si>
    <t>5.07</t>
  </si>
  <si>
    <t>7.01</t>
  </si>
  <si>
    <t>7.01.01</t>
  </si>
  <si>
    <t>7.01.02</t>
  </si>
  <si>
    <t>7.01.03</t>
  </si>
  <si>
    <t>7.01.04</t>
  </si>
  <si>
    <t>7.01.05</t>
  </si>
  <si>
    <t>7.02</t>
  </si>
  <si>
    <t>7.02.01</t>
  </si>
  <si>
    <t>7.02.02</t>
  </si>
  <si>
    <t>7.02.03</t>
  </si>
  <si>
    <t>7.03</t>
  </si>
  <si>
    <t>7.04</t>
  </si>
  <si>
    <t>7.04.01</t>
  </si>
  <si>
    <t>7.05</t>
  </si>
  <si>
    <t>7.05.01</t>
  </si>
  <si>
    <t>7.05.02</t>
  </si>
  <si>
    <t>7.05.03</t>
  </si>
  <si>
    <t>7.05.04</t>
  </si>
  <si>
    <t>7.05.05</t>
  </si>
  <si>
    <t>7.06</t>
  </si>
  <si>
    <t>7.07</t>
  </si>
  <si>
    <t>7.07.01</t>
  </si>
  <si>
    <t>7.07.02</t>
  </si>
  <si>
    <t>7.08</t>
  </si>
  <si>
    <t>7.09</t>
  </si>
  <si>
    <t>7.09.01</t>
  </si>
  <si>
    <t>7.09.02</t>
  </si>
  <si>
    <t>7.09.03</t>
  </si>
  <si>
    <t>7.09.04</t>
  </si>
  <si>
    <t>7.09.05</t>
  </si>
  <si>
    <t>7.10</t>
  </si>
  <si>
    <t>7.11</t>
  </si>
  <si>
    <t>7.11.01</t>
  </si>
  <si>
    <t>7.11.01.01</t>
  </si>
  <si>
    <t>7.11.01.02</t>
  </si>
  <si>
    <t>7.11.01.03</t>
  </si>
  <si>
    <t>7.11.01.04</t>
  </si>
  <si>
    <t>7.11.02</t>
  </si>
  <si>
    <t>7.11.02.01</t>
  </si>
  <si>
    <t>7.11.02.02</t>
  </si>
  <si>
    <t>7.11.02.03</t>
  </si>
  <si>
    <t>7.11.03</t>
  </si>
  <si>
    <t>7.11.03.01</t>
  </si>
  <si>
    <t>7.11.03.02</t>
  </si>
  <si>
    <t>7.11.03.03</t>
  </si>
  <si>
    <t>7.11.04</t>
  </si>
  <si>
    <t>7.11.04.01</t>
  </si>
  <si>
    <t>7.11.04.02</t>
  </si>
  <si>
    <t>7.11.04.03</t>
  </si>
  <si>
    <t>7.11.05</t>
  </si>
  <si>
    <t>1.02.04.01</t>
  </si>
  <si>
    <t>1.02.04.02</t>
  </si>
  <si>
    <t>2.01.04.01</t>
  </si>
  <si>
    <t>2.01.04.02</t>
  </si>
  <si>
    <t>2.01.04.03</t>
  </si>
  <si>
    <t>2.01.04.04</t>
  </si>
  <si>
    <t>2.03.09</t>
  </si>
  <si>
    <t>3.02.03.01</t>
  </si>
  <si>
    <t>3.02.03.02</t>
  </si>
  <si>
    <t>3.02.03.03</t>
  </si>
  <si>
    <t>3.13.01</t>
  </si>
  <si>
    <t>3.13.02</t>
  </si>
  <si>
    <t>4.03.01</t>
  </si>
  <si>
    <t>4.03.02</t>
  </si>
  <si>
    <t>7.11.04.04</t>
  </si>
  <si>
    <t>Descrição da conta alterada, se comparada ao elenco anterior, o que impede o reaproveitamento de saldo. - Mudança apenas no nome. Reaproveitar saldos.</t>
  </si>
  <si>
    <t>Descrição da conta alterada, se comparada ao elenco anterior, o que impede o reaproveitamento de saldo. - CPC 50</t>
  </si>
  <si>
    <t>Inclusão de sub-conta fixa. - CPC 50</t>
  </si>
  <si>
    <t>Descrição da conta alterada, se comparada ao elenco anterior, no entanto, permanceme com a mesma natureza, e os saldos devem ser reaproveitados.</t>
  </si>
  <si>
    <t/>
  </si>
  <si>
    <t>Inclusão de sub-conta fixa. - Divulgação do componente financeiro da Previdência Complementar</t>
  </si>
  <si>
    <t>Inclusão de sub-conta fixa. - Antiga conta "1.01.03.03"</t>
  </si>
  <si>
    <t>Inclusão de sub-conta fixa. - Antiga conta "1.01.03.04"</t>
  </si>
  <si>
    <t>Descrição da conta alterada, se comparada ao elenco anterior, o que impede o reaproveitamento de saldo. - Para atender o CPC 50</t>
  </si>
  <si>
    <t>Descrição da conta alterada, se comparada ao elenco anterior, o que impede o reaproveitamento de saldo. - Divulgação do componente risco atuarial da Previdência Complementar</t>
  </si>
  <si>
    <t>Descrição da conta alterada, se comparada ao elenco anterior, o que impede o reaproveitamento de saldo. - Antiga '1.01.02.05'</t>
  </si>
  <si>
    <t>Descrição da conta alterada, se comparada ao elenco anterior, o que impede o reaproveitamento de saldo. - Antiga '1.01.02.06'</t>
  </si>
  <si>
    <t>Descrição da conta alterada, se comparada ao elenco anterior, o que impede o reaproveitamento de saldo. - Antiga '1.01.02.07'</t>
  </si>
  <si>
    <t>Descrição da conta alterada, se comparada ao elenco anterior, o que impede o reaproveitamento de saldo. - Antiga '1.01.02.08'</t>
  </si>
  <si>
    <t>Descrição da conta alterada, se comparada ao elenco anterior, o que impede o reaproveitamento de saldo. - Antiga '1.01.02.09'</t>
  </si>
  <si>
    <t>Descrição da conta alterada, se comparada ao elenco anterior, o que impede o reaproveitamento de saldo. - Antiga '1.01.02.10'</t>
  </si>
  <si>
    <t>Descrição da conta alterada, se comparada ao elenco anterior, o que impede o reaproveitamento de saldo. - Antiga '1.01.02.11'</t>
  </si>
  <si>
    <t>Inclusão de sub-conta fixa. - Antiga '1.01.02.11.01'</t>
  </si>
  <si>
    <t>Inclusão de sub-conta fixa. - Antiga '1.01.02.11.02'</t>
  </si>
  <si>
    <t>Descrição da conta alterada, se comparada ao elenco anterior, o que impede o reaproveitamento de saldo. - Antiga '2.01.02.03'</t>
  </si>
  <si>
    <t>Inclusão de sub-conta fixa. - Divulgação do componente risco atuarial da Previdência Complementar</t>
  </si>
  <si>
    <t>Descrição da conta alterada, se comparada ao elenco anterior, o que impede o reaproveitamento de saldo.   
Ressalta-se que as sub-contas fixas (2.02.01.03.01, 2.02.01.03.02, 2.02.01.03.03 e 2.02.01.03.04), associadas ao código de conta 2.02.01.03 no elenco anterior, estão sendo objeto de exclusão. - Divulgação do componente financeiro da Previdência Complementar</t>
  </si>
  <si>
    <t>Descrição da conta alterada, se comparada ao elenco anterior, o que impede o reaproveitamento de saldo. - Antiga '2.02.01.03.03'</t>
  </si>
  <si>
    <t>Inclusão de sub-conta fixa. - Solicitação/sugestão de Companhia respondente a Ofício encaminhado</t>
  </si>
  <si>
    <t>Descrição da conta alterada, se comparada ao elenco anterior, o que impede o reaproveitamento de saldo. - Divulgação do componente financeiro da Previdência Complementar</t>
  </si>
  <si>
    <t>Comentário sobre as mudanças do plano de contas</t>
  </si>
  <si>
    <t>Observações</t>
  </si>
  <si>
    <t>Versão 2 - antiga</t>
  </si>
  <si>
    <t>Versão 3 - Novo plano para atendimento ao CPC 50</t>
  </si>
  <si>
    <t>Outros Benefícios</t>
  </si>
  <si>
    <t>Atualizado em 24/01/2024</t>
  </si>
  <si>
    <t>Retificaçôes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</si>
</sst>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0549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8" xfId="0" applyFont="1" applyBorder="1"/>
    <xf numFmtId="0" fontId="3" fillId="0" borderId="0" xfId="0" applyFont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top"/>
    </xf>
    <xf numFmtId="0" fontId="3" fillId="0" borderId="7" xfId="0" applyFont="1" applyBorder="1"/>
    <xf numFmtId="0" fontId="4" fillId="5" borderId="6" xfId="0" applyFont="1" applyFill="1" applyBorder="1"/>
    <xf numFmtId="0" fontId="0" fillId="0" borderId="0" xfId="0" applyAlignment="1">
      <alignment vertical="center"/>
    </xf>
    <xf numFmtId="0" fontId="5" fillId="0" borderId="0" xfId="0" applyFo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4" fillId="5" borderId="4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/>
    <xf numFmtId="0" fontId="4" fillId="5" borderId="5" xfId="0" applyFont="1" applyFill="1" applyBorder="1"/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4" fillId="5" borderId="1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0" fillId="0" borderId="8" xfId="0" applyFill="1" applyBorder="1"/>
    <xf numFmtId="0" fontId="0" fillId="0" borderId="16" xfId="0" applyBorder="1" applyAlignment="1">
      <alignment horizontal="justify" vertical="center"/>
    </xf>
    <xf numFmtId="0" fontId="6" fillId="6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993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A946-BBB8-4074-BADF-D7411514C327}">
  <dimension ref="A1:O654"/>
  <sheetViews>
    <sheetView showGridLines="0" tabSelected="1" topLeftCell="A589" zoomScale="80" zoomScaleNormal="80" workbookViewId="0">
      <selection activeCell="J611" sqref="J611:L611"/>
    </sheetView>
  </sheetViews>
  <sheetFormatPr defaultRowHeight="14.5" x14ac:dyDescent="0.35"/>
  <cols>
    <col min="1" max="1" width="3.54296875" customWidth="1"/>
    <col min="2" max="2" width="15" customWidth="1"/>
    <col min="3" max="3" width="5.54296875" customWidth="1"/>
    <col min="6" max="6" width="23.81640625" customWidth="1"/>
    <col min="7" max="7" width="4.453125" bestFit="1" customWidth="1"/>
    <col min="8" max="8" width="15" customWidth="1"/>
    <col min="9" max="9" width="5.54296875" customWidth="1"/>
    <col min="10" max="10" width="9.1796875" customWidth="1"/>
    <col min="11" max="11" width="20.54296875" customWidth="1"/>
    <col min="12" max="12" width="33.26953125" customWidth="1"/>
    <col min="13" max="13" width="3.1796875" customWidth="1"/>
    <col min="14" max="14" width="71.7265625" style="19" customWidth="1"/>
    <col min="15" max="15" width="25.08984375" bestFit="1" customWidth="1"/>
  </cols>
  <sheetData>
    <row r="1" spans="2:15" ht="15" thickBot="1" x14ac:dyDescent="0.4"/>
    <row r="2" spans="2:15" ht="15.5" x14ac:dyDescent="0.35">
      <c r="B2" s="30" t="s">
        <v>0</v>
      </c>
      <c r="C2" s="31"/>
      <c r="D2" s="31"/>
      <c r="E2" s="31"/>
      <c r="F2" s="32"/>
      <c r="H2" s="9"/>
      <c r="I2" s="9"/>
    </row>
    <row r="4" spans="2:15" x14ac:dyDescent="0.35">
      <c r="B4" s="9" t="s">
        <v>596</v>
      </c>
      <c r="H4" s="9" t="s">
        <v>597</v>
      </c>
      <c r="N4" s="18" t="s">
        <v>594</v>
      </c>
    </row>
    <row r="5" spans="2:15" ht="15" thickBot="1" x14ac:dyDescent="0.4"/>
    <row r="6" spans="2:15" ht="15.75" customHeight="1" thickBot="1" x14ac:dyDescent="0.4">
      <c r="B6" s="33" t="s">
        <v>1</v>
      </c>
      <c r="C6" s="34"/>
      <c r="D6" s="34"/>
      <c r="E6" s="34"/>
      <c r="F6" s="35"/>
      <c r="H6" s="10" t="s">
        <v>1</v>
      </c>
      <c r="I6" s="11"/>
      <c r="J6" s="11"/>
      <c r="K6" s="11"/>
      <c r="L6" s="12"/>
      <c r="N6" s="36" t="s">
        <v>595</v>
      </c>
      <c r="O6" s="36" t="s">
        <v>600</v>
      </c>
    </row>
    <row r="7" spans="2:15" ht="15.75" customHeight="1" thickBot="1" x14ac:dyDescent="0.4">
      <c r="B7" s="38" t="s">
        <v>2</v>
      </c>
      <c r="C7" s="39"/>
      <c r="D7" s="38" t="s">
        <v>3</v>
      </c>
      <c r="E7" s="40"/>
      <c r="F7" s="39"/>
      <c r="H7" s="38" t="s">
        <v>2</v>
      </c>
      <c r="I7" s="39"/>
      <c r="J7" s="38" t="s">
        <v>3</v>
      </c>
      <c r="K7" s="40"/>
      <c r="L7" s="39"/>
      <c r="N7" s="37"/>
      <c r="O7" s="91"/>
    </row>
    <row r="8" spans="2:15" s="8" customFormat="1" x14ac:dyDescent="0.35">
      <c r="B8" s="24" t="str">
        <f xml:space="preserve"> "1"</f>
        <v>1</v>
      </c>
      <c r="C8" s="25"/>
      <c r="D8" s="26" t="s">
        <v>4</v>
      </c>
      <c r="E8" s="26"/>
      <c r="F8" s="25"/>
      <c r="H8" s="24" t="s">
        <v>296</v>
      </c>
      <c r="I8" s="25"/>
      <c r="J8" s="26" t="s">
        <v>4</v>
      </c>
      <c r="K8" s="26"/>
      <c r="L8" s="25"/>
      <c r="N8" s="20"/>
    </row>
    <row r="9" spans="2:15" s="8" customFormat="1" x14ac:dyDescent="0.35">
      <c r="B9" s="27" t="str">
        <f xml:space="preserve"> "1.01"</f>
        <v>1.01</v>
      </c>
      <c r="C9" s="28"/>
      <c r="D9" s="29" t="s">
        <v>5</v>
      </c>
      <c r="E9" s="29"/>
      <c r="F9" s="28"/>
      <c r="H9" s="27" t="s">
        <v>297</v>
      </c>
      <c r="I9" s="28"/>
      <c r="J9" s="29" t="s">
        <v>5</v>
      </c>
      <c r="K9" s="29"/>
      <c r="L9" s="28"/>
      <c r="N9" s="21" t="s">
        <v>573</v>
      </c>
    </row>
    <row r="10" spans="2:15" s="8" customFormat="1" x14ac:dyDescent="0.35">
      <c r="B10" s="27" t="str">
        <f xml:space="preserve"> "1.01.01"</f>
        <v>1.01.01</v>
      </c>
      <c r="C10" s="28"/>
      <c r="D10" s="29" t="s">
        <v>6</v>
      </c>
      <c r="E10" s="29"/>
      <c r="F10" s="28"/>
      <c r="H10" s="27" t="s">
        <v>298</v>
      </c>
      <c r="I10" s="28"/>
      <c r="J10" s="29" t="s">
        <v>6</v>
      </c>
      <c r="K10" s="29"/>
      <c r="L10" s="28"/>
      <c r="N10" s="21" t="s">
        <v>573</v>
      </c>
    </row>
    <row r="11" spans="2:15" s="8" customFormat="1" x14ac:dyDescent="0.35">
      <c r="B11" s="27" t="str">
        <f xml:space="preserve"> "1.01.02"</f>
        <v>1.01.02</v>
      </c>
      <c r="C11" s="28"/>
      <c r="D11" s="29" t="s">
        <v>7</v>
      </c>
      <c r="E11" s="29"/>
      <c r="F11" s="28"/>
      <c r="H11" s="27" t="s">
        <v>299</v>
      </c>
      <c r="I11" s="28"/>
      <c r="J11" s="29" t="s">
        <v>7</v>
      </c>
      <c r="K11" s="29"/>
      <c r="L11" s="28"/>
      <c r="N11" s="21" t="s">
        <v>573</v>
      </c>
    </row>
    <row r="12" spans="2:15" s="8" customFormat="1" x14ac:dyDescent="0.35">
      <c r="B12" s="27" t="str">
        <f xml:space="preserve"> "1.01.02.01"</f>
        <v>1.01.02.01</v>
      </c>
      <c r="C12" s="28"/>
      <c r="D12" s="29" t="s">
        <v>8</v>
      </c>
      <c r="E12" s="29"/>
      <c r="F12" s="28"/>
      <c r="H12" s="27" t="s">
        <v>300</v>
      </c>
      <c r="I12" s="28"/>
      <c r="J12" s="29" t="s">
        <v>8</v>
      </c>
      <c r="K12" s="29"/>
      <c r="L12" s="28"/>
      <c r="N12" s="21" t="s">
        <v>573</v>
      </c>
    </row>
    <row r="13" spans="2:15" s="8" customFormat="1" x14ac:dyDescent="0.35">
      <c r="B13" s="27" t="str">
        <f xml:space="preserve"> "1.01.02.01.01"</f>
        <v>1.01.02.01.01</v>
      </c>
      <c r="C13" s="28"/>
      <c r="D13" s="29" t="s">
        <v>9</v>
      </c>
      <c r="E13" s="29"/>
      <c r="F13" s="28"/>
      <c r="H13" s="27" t="s">
        <v>301</v>
      </c>
      <c r="I13" s="28"/>
      <c r="J13" s="29" t="s">
        <v>9</v>
      </c>
      <c r="K13" s="29"/>
      <c r="L13" s="28"/>
      <c r="N13" s="21" t="s">
        <v>573</v>
      </c>
    </row>
    <row r="14" spans="2:15" s="8" customFormat="1" x14ac:dyDescent="0.35">
      <c r="B14" s="27" t="str">
        <f xml:space="preserve"> "1.01.02.01.02"</f>
        <v>1.01.02.01.02</v>
      </c>
      <c r="C14" s="28"/>
      <c r="D14" s="29" t="s">
        <v>10</v>
      </c>
      <c r="E14" s="29"/>
      <c r="F14" s="28"/>
      <c r="H14" s="27" t="s">
        <v>302</v>
      </c>
      <c r="I14" s="28"/>
      <c r="J14" s="29" t="s">
        <v>10</v>
      </c>
      <c r="K14" s="29"/>
      <c r="L14" s="28"/>
      <c r="N14" s="21" t="s">
        <v>573</v>
      </c>
    </row>
    <row r="15" spans="2:15" s="8" customFormat="1" x14ac:dyDescent="0.35">
      <c r="B15" s="27" t="str">
        <f xml:space="preserve"> "1.01.02.02"</f>
        <v>1.01.02.02</v>
      </c>
      <c r="C15" s="28"/>
      <c r="D15" s="29" t="s">
        <v>11</v>
      </c>
      <c r="E15" s="29"/>
      <c r="F15" s="28"/>
      <c r="H15" s="27" t="s">
        <v>303</v>
      </c>
      <c r="I15" s="28"/>
      <c r="J15" s="29" t="s">
        <v>11</v>
      </c>
      <c r="K15" s="29"/>
      <c r="L15" s="28"/>
      <c r="N15" s="21" t="s">
        <v>573</v>
      </c>
    </row>
    <row r="16" spans="2:15" s="8" customFormat="1" x14ac:dyDescent="0.35">
      <c r="B16" s="27" t="s">
        <v>12</v>
      </c>
      <c r="C16" s="28"/>
      <c r="D16" s="29" t="s">
        <v>13</v>
      </c>
      <c r="E16" s="29"/>
      <c r="F16" s="28"/>
      <c r="H16" s="27" t="s">
        <v>12</v>
      </c>
      <c r="I16" s="28"/>
      <c r="J16" s="29" t="s">
        <v>13</v>
      </c>
      <c r="K16" s="29"/>
      <c r="L16" s="28"/>
      <c r="N16" s="21" t="s">
        <v>573</v>
      </c>
    </row>
    <row r="17" spans="2:14" s="8" customFormat="1" ht="42.75" customHeight="1" x14ac:dyDescent="0.35">
      <c r="B17" s="27"/>
      <c r="C17" s="28"/>
      <c r="D17" s="15"/>
      <c r="E17" s="15"/>
      <c r="F17" s="14"/>
      <c r="H17" s="27" t="s">
        <v>14</v>
      </c>
      <c r="I17" s="28"/>
      <c r="J17" s="15" t="s">
        <v>15</v>
      </c>
      <c r="K17" s="15"/>
      <c r="L17" s="14"/>
      <c r="N17" s="22" t="s">
        <v>574</v>
      </c>
    </row>
    <row r="18" spans="2:14" s="8" customFormat="1" x14ac:dyDescent="0.35">
      <c r="B18" s="27"/>
      <c r="C18" s="28"/>
      <c r="F18" s="14"/>
      <c r="H18" s="27" t="s">
        <v>16</v>
      </c>
      <c r="I18" s="28"/>
      <c r="J18" s="8" t="s">
        <v>26</v>
      </c>
      <c r="L18" s="14"/>
      <c r="N18" s="22" t="s">
        <v>575</v>
      </c>
    </row>
    <row r="19" spans="2:14" s="8" customFormat="1" x14ac:dyDescent="0.35">
      <c r="B19" s="27"/>
      <c r="C19" s="28"/>
      <c r="F19" s="14"/>
      <c r="H19" s="27" t="s">
        <v>17</v>
      </c>
      <c r="I19" s="28"/>
      <c r="J19" s="8" t="s">
        <v>18</v>
      </c>
      <c r="L19" s="14"/>
      <c r="N19" s="22" t="s">
        <v>576</v>
      </c>
    </row>
    <row r="20" spans="2:14" s="8" customFormat="1" ht="29" x14ac:dyDescent="0.35">
      <c r="B20" s="27" t="str">
        <f xml:space="preserve"> "1.01.03"</f>
        <v>1.01.03</v>
      </c>
      <c r="C20" s="28"/>
      <c r="D20" s="29" t="s">
        <v>19</v>
      </c>
      <c r="E20" s="29"/>
      <c r="F20" s="28"/>
      <c r="H20" s="27" t="s">
        <v>304</v>
      </c>
      <c r="I20" s="28"/>
      <c r="J20" s="29" t="s">
        <v>20</v>
      </c>
      <c r="K20" s="29"/>
      <c r="L20" s="28"/>
      <c r="N20" s="22" t="s">
        <v>577</v>
      </c>
    </row>
    <row r="21" spans="2:14" s="8" customFormat="1" ht="29" x14ac:dyDescent="0.35">
      <c r="B21" s="27" t="str">
        <f xml:space="preserve"> "1.01.03.01"</f>
        <v>1.01.03.01</v>
      </c>
      <c r="C21" s="28"/>
      <c r="D21" s="29" t="s">
        <v>22</v>
      </c>
      <c r="E21" s="29"/>
      <c r="F21" s="28"/>
      <c r="H21" s="27" t="s">
        <v>305</v>
      </c>
      <c r="I21" s="28"/>
      <c r="J21" s="29" t="s">
        <v>23</v>
      </c>
      <c r="K21" s="29"/>
      <c r="L21" s="28"/>
      <c r="N21" s="22" t="s">
        <v>577</v>
      </c>
    </row>
    <row r="22" spans="2:14" s="8" customFormat="1" ht="29" x14ac:dyDescent="0.35">
      <c r="B22" s="27" t="str">
        <f xml:space="preserve"> "1.01.03.02"</f>
        <v>1.01.03.02</v>
      </c>
      <c r="C22" s="28"/>
      <c r="D22" s="29" t="s">
        <v>24</v>
      </c>
      <c r="E22" s="29"/>
      <c r="F22" s="28"/>
      <c r="H22" s="27" t="s">
        <v>306</v>
      </c>
      <c r="I22" s="28"/>
      <c r="J22" s="29" t="s">
        <v>25</v>
      </c>
      <c r="K22" s="29"/>
      <c r="L22" s="28"/>
      <c r="N22" s="22" t="s">
        <v>577</v>
      </c>
    </row>
    <row r="23" spans="2:14" s="8" customFormat="1" ht="43.5" x14ac:dyDescent="0.35">
      <c r="B23" s="27" t="str">
        <f xml:space="preserve"> "1.01.03.03"</f>
        <v>1.01.03.03</v>
      </c>
      <c r="C23" s="28"/>
      <c r="D23" s="29" t="s">
        <v>26</v>
      </c>
      <c r="E23" s="29"/>
      <c r="F23" s="28"/>
      <c r="H23" s="27" t="s">
        <v>307</v>
      </c>
      <c r="I23" s="28"/>
      <c r="J23" s="29" t="s">
        <v>27</v>
      </c>
      <c r="K23" s="29"/>
      <c r="L23" s="28"/>
      <c r="N23" s="22" t="s">
        <v>578</v>
      </c>
    </row>
    <row r="24" spans="2:14" s="8" customFormat="1" x14ac:dyDescent="0.35">
      <c r="B24" s="27" t="str">
        <f xml:space="preserve"> "1.01.03.04"</f>
        <v>1.01.03.04</v>
      </c>
      <c r="C24" s="28"/>
      <c r="D24" s="29" t="s">
        <v>18</v>
      </c>
      <c r="E24" s="29"/>
      <c r="F24" s="28"/>
      <c r="H24" s="27" t="s">
        <v>308</v>
      </c>
      <c r="I24" s="28"/>
      <c r="J24" s="29" t="s">
        <v>18</v>
      </c>
      <c r="K24" s="29"/>
      <c r="L24" s="28"/>
      <c r="N24" s="21" t="s">
        <v>573</v>
      </c>
    </row>
    <row r="25" spans="2:14" s="8" customFormat="1" x14ac:dyDescent="0.35">
      <c r="B25" s="27" t="str">
        <f xml:space="preserve"> "1.01.04"</f>
        <v>1.01.04</v>
      </c>
      <c r="C25" s="28"/>
      <c r="D25" s="29" t="s">
        <v>28</v>
      </c>
      <c r="E25" s="29"/>
      <c r="F25" s="28"/>
      <c r="H25" s="27" t="s">
        <v>309</v>
      </c>
      <c r="I25" s="28"/>
      <c r="J25" s="29" t="s">
        <v>28</v>
      </c>
      <c r="K25" s="29"/>
      <c r="L25" s="28"/>
      <c r="N25" s="21" t="s">
        <v>573</v>
      </c>
    </row>
    <row r="26" spans="2:14" s="8" customFormat="1" x14ac:dyDescent="0.35">
      <c r="B26" s="27" t="str">
        <f xml:space="preserve"> "1.01.05"</f>
        <v>1.01.05</v>
      </c>
      <c r="C26" s="28"/>
      <c r="D26" s="29" t="s">
        <v>29</v>
      </c>
      <c r="E26" s="29"/>
      <c r="F26" s="28"/>
      <c r="H26" s="27" t="s">
        <v>310</v>
      </c>
      <c r="I26" s="28"/>
      <c r="J26" s="29" t="s">
        <v>29</v>
      </c>
      <c r="K26" s="29"/>
      <c r="L26" s="28"/>
      <c r="N26" s="21" t="s">
        <v>573</v>
      </c>
    </row>
    <row r="27" spans="2:14" s="8" customFormat="1" x14ac:dyDescent="0.35">
      <c r="B27" s="27" t="str">
        <f xml:space="preserve"> "1.01.06"</f>
        <v>1.01.06</v>
      </c>
      <c r="C27" s="28"/>
      <c r="D27" s="29" t="s">
        <v>30</v>
      </c>
      <c r="E27" s="29"/>
      <c r="F27" s="28"/>
      <c r="H27" s="27" t="s">
        <v>311</v>
      </c>
      <c r="I27" s="28"/>
      <c r="J27" s="29" t="s">
        <v>30</v>
      </c>
      <c r="K27" s="29"/>
      <c r="L27" s="28"/>
      <c r="N27" s="21" t="s">
        <v>573</v>
      </c>
    </row>
    <row r="28" spans="2:14" s="8" customFormat="1" x14ac:dyDescent="0.35">
      <c r="B28" s="27" t="str">
        <f xml:space="preserve"> "1.01.07"</f>
        <v>1.01.07</v>
      </c>
      <c r="C28" s="28"/>
      <c r="D28" s="29" t="s">
        <v>31</v>
      </c>
      <c r="E28" s="29"/>
      <c r="F28" s="28"/>
      <c r="H28" s="27" t="s">
        <v>312</v>
      </c>
      <c r="I28" s="28"/>
      <c r="J28" s="29" t="s">
        <v>31</v>
      </c>
      <c r="K28" s="29"/>
      <c r="L28" s="28"/>
      <c r="N28" s="21" t="s">
        <v>573</v>
      </c>
    </row>
    <row r="29" spans="2:14" s="8" customFormat="1" x14ac:dyDescent="0.35">
      <c r="B29" s="27" t="str">
        <f xml:space="preserve"> "1.01.08"</f>
        <v>1.01.08</v>
      </c>
      <c r="C29" s="28"/>
      <c r="D29" s="29" t="s">
        <v>32</v>
      </c>
      <c r="E29" s="29"/>
      <c r="F29" s="28"/>
      <c r="H29" s="27" t="s">
        <v>313</v>
      </c>
      <c r="I29" s="28"/>
      <c r="J29" s="29" t="s">
        <v>32</v>
      </c>
      <c r="K29" s="29"/>
      <c r="L29" s="28"/>
      <c r="N29" s="21" t="s">
        <v>573</v>
      </c>
    </row>
    <row r="30" spans="2:14" s="8" customFormat="1" x14ac:dyDescent="0.35">
      <c r="B30" s="27" t="str">
        <f xml:space="preserve"> "1.01.09"</f>
        <v>1.01.09</v>
      </c>
      <c r="C30" s="28"/>
      <c r="D30" s="29" t="s">
        <v>33</v>
      </c>
      <c r="E30" s="29"/>
      <c r="F30" s="28"/>
      <c r="H30" s="27" t="s">
        <v>314</v>
      </c>
      <c r="I30" s="28"/>
      <c r="J30" s="29" t="s">
        <v>33</v>
      </c>
      <c r="K30" s="29"/>
      <c r="L30" s="28"/>
      <c r="N30" s="21" t="s">
        <v>573</v>
      </c>
    </row>
    <row r="31" spans="2:14" s="8" customFormat="1" x14ac:dyDescent="0.35">
      <c r="B31" s="27" t="str">
        <f xml:space="preserve"> "1.01.09.01"</f>
        <v>1.01.09.01</v>
      </c>
      <c r="C31" s="28"/>
      <c r="D31" s="29" t="s">
        <v>34</v>
      </c>
      <c r="E31" s="29"/>
      <c r="F31" s="28"/>
      <c r="H31" s="27" t="s">
        <v>315</v>
      </c>
      <c r="I31" s="28"/>
      <c r="J31" s="29" t="s">
        <v>34</v>
      </c>
      <c r="K31" s="29"/>
      <c r="L31" s="28"/>
      <c r="N31" s="21" t="s">
        <v>573</v>
      </c>
    </row>
    <row r="32" spans="2:14" s="8" customFormat="1" x14ac:dyDescent="0.35">
      <c r="B32" s="27" t="str">
        <f xml:space="preserve"> "1.01.09.02"</f>
        <v>1.01.09.02</v>
      </c>
      <c r="C32" s="28"/>
      <c r="D32" s="29" t="s">
        <v>35</v>
      </c>
      <c r="E32" s="29"/>
      <c r="F32" s="28"/>
      <c r="H32" s="27" t="s">
        <v>316</v>
      </c>
      <c r="I32" s="28"/>
      <c r="J32" s="29" t="s">
        <v>35</v>
      </c>
      <c r="K32" s="29"/>
      <c r="L32" s="28"/>
      <c r="N32" s="21" t="s">
        <v>573</v>
      </c>
    </row>
    <row r="33" spans="2:14" s="8" customFormat="1" x14ac:dyDescent="0.35">
      <c r="B33" s="27" t="str">
        <f xml:space="preserve"> "1.01.09.03"</f>
        <v>1.01.09.03</v>
      </c>
      <c r="C33" s="28"/>
      <c r="D33" s="29" t="s">
        <v>36</v>
      </c>
      <c r="E33" s="29"/>
      <c r="F33" s="28"/>
      <c r="H33" s="27" t="s">
        <v>317</v>
      </c>
      <c r="I33" s="28"/>
      <c r="J33" s="29" t="s">
        <v>36</v>
      </c>
      <c r="K33" s="29"/>
      <c r="L33" s="28"/>
      <c r="N33" s="21" t="s">
        <v>573</v>
      </c>
    </row>
    <row r="34" spans="2:14" s="8" customFormat="1" x14ac:dyDescent="0.35">
      <c r="B34" s="27" t="str">
        <f xml:space="preserve"> "1.02"</f>
        <v>1.02</v>
      </c>
      <c r="C34" s="28"/>
      <c r="D34" s="29" t="s">
        <v>37</v>
      </c>
      <c r="E34" s="29"/>
      <c r="F34" s="28"/>
      <c r="H34" s="27" t="s">
        <v>318</v>
      </c>
      <c r="I34" s="28"/>
      <c r="J34" s="29" t="s">
        <v>37</v>
      </c>
      <c r="K34" s="29"/>
      <c r="L34" s="28"/>
      <c r="N34" s="21" t="s">
        <v>573</v>
      </c>
    </row>
    <row r="35" spans="2:14" s="8" customFormat="1" x14ac:dyDescent="0.35">
      <c r="B35" s="27" t="str">
        <f xml:space="preserve"> "1.02.01"</f>
        <v>1.02.01</v>
      </c>
      <c r="C35" s="28"/>
      <c r="D35" s="29" t="s">
        <v>38</v>
      </c>
      <c r="E35" s="29"/>
      <c r="F35" s="28"/>
      <c r="H35" s="27" t="s">
        <v>319</v>
      </c>
      <c r="I35" s="28"/>
      <c r="J35" s="29" t="s">
        <v>38</v>
      </c>
      <c r="K35" s="29"/>
      <c r="L35" s="28"/>
      <c r="N35" s="21" t="s">
        <v>573</v>
      </c>
    </row>
    <row r="36" spans="2:14" s="8" customFormat="1" x14ac:dyDescent="0.35">
      <c r="B36" s="27" t="str">
        <f xml:space="preserve"> "1.02.01.01"</f>
        <v>1.02.01.01</v>
      </c>
      <c r="C36" s="28"/>
      <c r="D36" s="29" t="s">
        <v>8</v>
      </c>
      <c r="E36" s="29"/>
      <c r="F36" s="28"/>
      <c r="H36" s="27" t="s">
        <v>320</v>
      </c>
      <c r="I36" s="28"/>
      <c r="J36" s="29" t="s">
        <v>8</v>
      </c>
      <c r="K36" s="29"/>
      <c r="L36" s="28"/>
      <c r="N36" s="21" t="s">
        <v>573</v>
      </c>
    </row>
    <row r="37" spans="2:14" s="8" customFormat="1" x14ac:dyDescent="0.35">
      <c r="B37" s="27" t="str">
        <f xml:space="preserve"> "1.02.01.01.01"</f>
        <v>1.02.01.01.01</v>
      </c>
      <c r="C37" s="28"/>
      <c r="D37" s="29" t="s">
        <v>10</v>
      </c>
      <c r="E37" s="29"/>
      <c r="F37" s="28"/>
      <c r="H37" s="27" t="s">
        <v>321</v>
      </c>
      <c r="I37" s="28"/>
      <c r="J37" s="29" t="s">
        <v>10</v>
      </c>
      <c r="K37" s="29"/>
      <c r="L37" s="28"/>
      <c r="N37" s="21" t="s">
        <v>573</v>
      </c>
    </row>
    <row r="38" spans="2:14" s="8" customFormat="1" x14ac:dyDescent="0.35">
      <c r="B38" s="27" t="str">
        <f xml:space="preserve"> "1.02.01.02"</f>
        <v>1.02.01.02</v>
      </c>
      <c r="C38" s="28"/>
      <c r="D38" s="29" t="s">
        <v>39</v>
      </c>
      <c r="E38" s="29"/>
      <c r="F38" s="28"/>
      <c r="H38" s="27" t="s">
        <v>322</v>
      </c>
      <c r="I38" s="28"/>
      <c r="J38" s="29" t="s">
        <v>39</v>
      </c>
      <c r="K38" s="29"/>
      <c r="L38" s="28"/>
      <c r="N38" s="21" t="s">
        <v>573</v>
      </c>
    </row>
    <row r="39" spans="2:14" s="8" customFormat="1" x14ac:dyDescent="0.35">
      <c r="B39" s="27" t="s">
        <v>40</v>
      </c>
      <c r="C39" s="28"/>
      <c r="D39" s="29" t="s">
        <v>13</v>
      </c>
      <c r="E39" s="29"/>
      <c r="F39" s="28"/>
      <c r="H39" s="27" t="s">
        <v>40</v>
      </c>
      <c r="I39" s="28"/>
      <c r="J39" s="29" t="s">
        <v>13</v>
      </c>
      <c r="K39" s="29"/>
      <c r="L39" s="28"/>
      <c r="N39" s="21" t="s">
        <v>573</v>
      </c>
    </row>
    <row r="40" spans="2:14" s="8" customFormat="1" ht="29" x14ac:dyDescent="0.35">
      <c r="B40" s="27" t="str">
        <f xml:space="preserve"> "1.02.01.04"</f>
        <v>1.02.01.04</v>
      </c>
      <c r="C40" s="28"/>
      <c r="D40" s="29" t="s">
        <v>19</v>
      </c>
      <c r="E40" s="29"/>
      <c r="F40" s="28"/>
      <c r="H40" s="27" t="s">
        <v>323</v>
      </c>
      <c r="I40" s="28"/>
      <c r="J40" s="29" t="s">
        <v>28</v>
      </c>
      <c r="K40" s="29"/>
      <c r="L40" s="28"/>
      <c r="N40" s="22" t="s">
        <v>579</v>
      </c>
    </row>
    <row r="41" spans="2:14" s="8" customFormat="1" ht="29" x14ac:dyDescent="0.35">
      <c r="B41" s="27" t="str">
        <f xml:space="preserve"> "1.02.01.05"</f>
        <v>1.02.01.05</v>
      </c>
      <c r="C41" s="28"/>
      <c r="D41" s="29" t="s">
        <v>28</v>
      </c>
      <c r="E41" s="29"/>
      <c r="F41" s="28"/>
      <c r="H41" s="27" t="s">
        <v>324</v>
      </c>
      <c r="I41" s="28"/>
      <c r="J41" s="29" t="s">
        <v>29</v>
      </c>
      <c r="K41" s="29"/>
      <c r="L41" s="28"/>
      <c r="N41" s="22" t="s">
        <v>580</v>
      </c>
    </row>
    <row r="42" spans="2:14" s="8" customFormat="1" ht="29" x14ac:dyDescent="0.35">
      <c r="B42" s="27" t="str">
        <f xml:space="preserve"> "1.02.01.06"</f>
        <v>1.02.01.06</v>
      </c>
      <c r="C42" s="28"/>
      <c r="D42" s="29" t="s">
        <v>29</v>
      </c>
      <c r="E42" s="29"/>
      <c r="F42" s="28"/>
      <c r="H42" s="27" t="s">
        <v>325</v>
      </c>
      <c r="I42" s="28"/>
      <c r="J42" s="29" t="s">
        <v>30</v>
      </c>
      <c r="K42" s="29"/>
      <c r="L42" s="28"/>
      <c r="N42" s="22" t="s">
        <v>581</v>
      </c>
    </row>
    <row r="43" spans="2:14" s="8" customFormat="1" ht="29" x14ac:dyDescent="0.35">
      <c r="B43" s="27" t="str">
        <f xml:space="preserve"> "1.02.01.07"</f>
        <v>1.02.01.07</v>
      </c>
      <c r="C43" s="28"/>
      <c r="D43" s="29" t="s">
        <v>30</v>
      </c>
      <c r="E43" s="29"/>
      <c r="F43" s="28"/>
      <c r="H43" s="27" t="s">
        <v>326</v>
      </c>
      <c r="I43" s="28"/>
      <c r="J43" s="29" t="s">
        <v>31</v>
      </c>
      <c r="K43" s="29"/>
      <c r="L43" s="28"/>
      <c r="N43" s="22" t="s">
        <v>582</v>
      </c>
    </row>
    <row r="44" spans="2:14" s="8" customFormat="1" ht="29" x14ac:dyDescent="0.35">
      <c r="B44" s="27" t="str">
        <f xml:space="preserve"> "1.02.01.08"</f>
        <v>1.02.01.08</v>
      </c>
      <c r="C44" s="28"/>
      <c r="D44" s="29" t="s">
        <v>31</v>
      </c>
      <c r="E44" s="29"/>
      <c r="F44" s="28"/>
      <c r="H44" s="27" t="s">
        <v>327</v>
      </c>
      <c r="I44" s="28"/>
      <c r="J44" s="29" t="s">
        <v>32</v>
      </c>
      <c r="K44" s="29"/>
      <c r="L44" s="28"/>
      <c r="N44" s="22" t="s">
        <v>583</v>
      </c>
    </row>
    <row r="45" spans="2:14" s="8" customFormat="1" ht="29" x14ac:dyDescent="0.35">
      <c r="B45" s="27" t="str">
        <f xml:space="preserve"> "1.02.01.09"</f>
        <v>1.02.01.09</v>
      </c>
      <c r="C45" s="28"/>
      <c r="D45" s="29" t="s">
        <v>32</v>
      </c>
      <c r="E45" s="29"/>
      <c r="F45" s="28"/>
      <c r="H45" s="27" t="s">
        <v>328</v>
      </c>
      <c r="I45" s="28"/>
      <c r="J45" s="29" t="s">
        <v>41</v>
      </c>
      <c r="K45" s="29"/>
      <c r="L45" s="28"/>
      <c r="N45" s="22" t="s">
        <v>584</v>
      </c>
    </row>
    <row r="46" spans="2:14" s="8" customFormat="1" ht="29" x14ac:dyDescent="0.35">
      <c r="B46" s="27" t="str">
        <f xml:space="preserve"> "1.02.01.10"</f>
        <v>1.02.01.10</v>
      </c>
      <c r="C46" s="28"/>
      <c r="D46" s="29" t="s">
        <v>41</v>
      </c>
      <c r="E46" s="29"/>
      <c r="F46" s="28"/>
      <c r="H46" s="27" t="s">
        <v>329</v>
      </c>
      <c r="I46" s="28"/>
      <c r="J46" s="29" t="s">
        <v>42</v>
      </c>
      <c r="K46" s="29"/>
      <c r="L46" s="28"/>
      <c r="N46" s="22" t="s">
        <v>585</v>
      </c>
    </row>
    <row r="47" spans="2:14" s="8" customFormat="1" x14ac:dyDescent="0.35">
      <c r="B47" s="27" t="str">
        <f xml:space="preserve"> "1.02.01.11"</f>
        <v>1.02.01.11</v>
      </c>
      <c r="C47" s="28"/>
      <c r="D47" s="29" t="s">
        <v>42</v>
      </c>
      <c r="E47" s="29"/>
      <c r="F47" s="28"/>
      <c r="H47" s="27" t="s">
        <v>330</v>
      </c>
      <c r="I47" s="28"/>
      <c r="J47" s="29" t="s">
        <v>34</v>
      </c>
      <c r="K47" s="29"/>
      <c r="L47" s="28"/>
      <c r="N47" s="22" t="s">
        <v>586</v>
      </c>
    </row>
    <row r="48" spans="2:14" s="8" customFormat="1" x14ac:dyDescent="0.35">
      <c r="B48" s="27" t="str">
        <f xml:space="preserve"> "1.02.01.11.01"</f>
        <v>1.02.01.11.01</v>
      </c>
      <c r="C48" s="28"/>
      <c r="D48" s="29" t="s">
        <v>34</v>
      </c>
      <c r="E48" s="29"/>
      <c r="F48" s="28"/>
      <c r="H48" s="27" t="s">
        <v>331</v>
      </c>
      <c r="I48" s="28"/>
      <c r="J48" s="29" t="s">
        <v>35</v>
      </c>
      <c r="K48" s="29"/>
      <c r="L48" s="28"/>
      <c r="N48" s="22" t="s">
        <v>587</v>
      </c>
    </row>
    <row r="49" spans="2:14" s="8" customFormat="1" ht="29" x14ac:dyDescent="0.35">
      <c r="B49" s="27" t="str">
        <f xml:space="preserve"> "1.02.01.11.02"</f>
        <v>1.02.01.11.02</v>
      </c>
      <c r="C49" s="28"/>
      <c r="D49" s="29" t="s">
        <v>35</v>
      </c>
      <c r="E49" s="29"/>
      <c r="F49" s="28"/>
      <c r="H49" s="27" t="s">
        <v>332</v>
      </c>
      <c r="I49" s="28"/>
      <c r="J49" s="29" t="s">
        <v>20</v>
      </c>
      <c r="K49" s="29"/>
      <c r="L49" s="28"/>
      <c r="N49" s="22" t="s">
        <v>577</v>
      </c>
    </row>
    <row r="50" spans="2:14" s="8" customFormat="1" ht="29" x14ac:dyDescent="0.35">
      <c r="B50" s="13"/>
      <c r="C50" s="14"/>
      <c r="D50" s="15"/>
      <c r="E50" s="15"/>
      <c r="F50" s="14"/>
      <c r="H50" s="13" t="s">
        <v>333</v>
      </c>
      <c r="I50" s="14"/>
      <c r="J50" s="15" t="s">
        <v>23</v>
      </c>
      <c r="K50" s="15"/>
      <c r="L50" s="14"/>
      <c r="N50" s="22" t="s">
        <v>577</v>
      </c>
    </row>
    <row r="51" spans="2:14" s="8" customFormat="1" ht="29" x14ac:dyDescent="0.35">
      <c r="B51" s="13"/>
      <c r="C51" s="14"/>
      <c r="D51" s="15"/>
      <c r="E51" s="15"/>
      <c r="F51" s="14"/>
      <c r="H51" s="13" t="s">
        <v>334</v>
      </c>
      <c r="I51" s="14"/>
      <c r="J51" s="15" t="s">
        <v>25</v>
      </c>
      <c r="K51" s="15"/>
      <c r="L51" s="14"/>
      <c r="N51" s="22" t="s">
        <v>577</v>
      </c>
    </row>
    <row r="52" spans="2:14" s="8" customFormat="1" x14ac:dyDescent="0.35">
      <c r="B52" s="27" t="str">
        <f xml:space="preserve"> "1.02.02"</f>
        <v>1.02.02</v>
      </c>
      <c r="C52" s="28"/>
      <c r="D52" s="29" t="s">
        <v>43</v>
      </c>
      <c r="E52" s="29"/>
      <c r="F52" s="28"/>
      <c r="H52" s="27" t="s">
        <v>335</v>
      </c>
      <c r="I52" s="28"/>
      <c r="J52" s="29" t="s">
        <v>43</v>
      </c>
      <c r="K52" s="29"/>
      <c r="L52" s="28"/>
      <c r="N52" s="21" t="s">
        <v>573</v>
      </c>
    </row>
    <row r="53" spans="2:14" s="8" customFormat="1" x14ac:dyDescent="0.35">
      <c r="B53" s="27" t="str">
        <f xml:space="preserve"> "1.02.02.01"</f>
        <v>1.02.02.01</v>
      </c>
      <c r="C53" s="28"/>
      <c r="D53" s="29" t="s">
        <v>44</v>
      </c>
      <c r="E53" s="29"/>
      <c r="F53" s="28"/>
      <c r="H53" s="27" t="s">
        <v>336</v>
      </c>
      <c r="I53" s="28"/>
      <c r="J53" s="29" t="s">
        <v>44</v>
      </c>
      <c r="K53" s="29"/>
      <c r="L53" s="28"/>
      <c r="N53" s="21" t="s">
        <v>573</v>
      </c>
    </row>
    <row r="54" spans="2:14" s="8" customFormat="1" x14ac:dyDescent="0.35">
      <c r="B54" s="27" t="str">
        <f xml:space="preserve"> "1.02.02.01.01"</f>
        <v>1.02.02.01.01</v>
      </c>
      <c r="C54" s="28"/>
      <c r="D54" s="29" t="s">
        <v>45</v>
      </c>
      <c r="E54" s="29"/>
      <c r="F54" s="28"/>
      <c r="H54" s="27" t="s">
        <v>337</v>
      </c>
      <c r="I54" s="28"/>
      <c r="J54" s="29" t="s">
        <v>45</v>
      </c>
      <c r="K54" s="29"/>
      <c r="L54" s="28"/>
      <c r="N54" s="21" t="s">
        <v>573</v>
      </c>
    </row>
    <row r="55" spans="2:14" s="8" customFormat="1" x14ac:dyDescent="0.35">
      <c r="B55" s="27" t="str">
        <f xml:space="preserve"> "1.02.02.01.02"</f>
        <v>1.02.02.01.02</v>
      </c>
      <c r="C55" s="28"/>
      <c r="D55" s="29" t="s">
        <v>46</v>
      </c>
      <c r="E55" s="29"/>
      <c r="F55" s="28"/>
      <c r="H55" s="27" t="s">
        <v>338</v>
      </c>
      <c r="I55" s="28"/>
      <c r="J55" s="29" t="s">
        <v>46</v>
      </c>
      <c r="K55" s="29"/>
      <c r="L55" s="28"/>
      <c r="N55" s="21" t="s">
        <v>573</v>
      </c>
    </row>
    <row r="56" spans="2:14" s="8" customFormat="1" x14ac:dyDescent="0.35">
      <c r="B56" s="27" t="str">
        <f xml:space="preserve"> "1.02.02.01.03"</f>
        <v>1.02.02.01.03</v>
      </c>
      <c r="C56" s="28"/>
      <c r="D56" s="29" t="s">
        <v>47</v>
      </c>
      <c r="E56" s="29"/>
      <c r="F56" s="28"/>
      <c r="H56" s="27" t="s">
        <v>339</v>
      </c>
      <c r="I56" s="28"/>
      <c r="J56" s="29" t="s">
        <v>47</v>
      </c>
      <c r="K56" s="29"/>
      <c r="L56" s="28"/>
      <c r="N56" s="21" t="s">
        <v>573</v>
      </c>
    </row>
    <row r="57" spans="2:14" s="8" customFormat="1" x14ac:dyDescent="0.35">
      <c r="B57" s="27" t="str">
        <f xml:space="preserve"> "1.02.02.01.04"</f>
        <v>1.02.02.01.04</v>
      </c>
      <c r="C57" s="28"/>
      <c r="D57" s="29" t="s">
        <v>48</v>
      </c>
      <c r="E57" s="29"/>
      <c r="F57" s="28"/>
      <c r="H57" s="27" t="s">
        <v>340</v>
      </c>
      <c r="I57" s="28"/>
      <c r="J57" s="29" t="s">
        <v>48</v>
      </c>
      <c r="K57" s="29"/>
      <c r="L57" s="28"/>
      <c r="N57" s="21" t="s">
        <v>573</v>
      </c>
    </row>
    <row r="58" spans="2:14" s="8" customFormat="1" x14ac:dyDescent="0.35">
      <c r="B58" s="27" t="str">
        <f xml:space="preserve"> "1.02.02.01.05"</f>
        <v>1.02.02.01.05</v>
      </c>
      <c r="C58" s="28"/>
      <c r="D58" s="29" t="s">
        <v>49</v>
      </c>
      <c r="E58" s="29"/>
      <c r="F58" s="28"/>
      <c r="H58" s="27" t="s">
        <v>341</v>
      </c>
      <c r="I58" s="28"/>
      <c r="J58" s="29" t="s">
        <v>49</v>
      </c>
      <c r="K58" s="29"/>
      <c r="L58" s="28"/>
      <c r="N58" s="21" t="s">
        <v>573</v>
      </c>
    </row>
    <row r="59" spans="2:14" s="8" customFormat="1" x14ac:dyDescent="0.35">
      <c r="B59" s="27" t="s">
        <v>50</v>
      </c>
      <c r="C59" s="28"/>
      <c r="D59" s="29" t="s">
        <v>51</v>
      </c>
      <c r="E59" s="29"/>
      <c r="F59" s="28"/>
      <c r="H59" s="27" t="s">
        <v>50</v>
      </c>
      <c r="I59" s="28"/>
      <c r="J59" s="29" t="s">
        <v>51</v>
      </c>
      <c r="K59" s="29"/>
      <c r="L59" s="28"/>
      <c r="N59" s="21" t="s">
        <v>573</v>
      </c>
    </row>
    <row r="60" spans="2:14" s="8" customFormat="1" x14ac:dyDescent="0.35">
      <c r="B60" s="27" t="s">
        <v>52</v>
      </c>
      <c r="C60" s="28"/>
      <c r="D60" s="29" t="s">
        <v>53</v>
      </c>
      <c r="E60" s="29"/>
      <c r="F60" s="28"/>
      <c r="H60" s="27" t="s">
        <v>52</v>
      </c>
      <c r="I60" s="28"/>
      <c r="J60" s="29" t="s">
        <v>53</v>
      </c>
      <c r="K60" s="29"/>
      <c r="L60" s="28"/>
      <c r="N60" s="21" t="s">
        <v>573</v>
      </c>
    </row>
    <row r="61" spans="2:14" s="8" customFormat="1" x14ac:dyDescent="0.35">
      <c r="B61" s="27" t="str">
        <f xml:space="preserve"> "1.02.02.02"</f>
        <v>1.02.02.02</v>
      </c>
      <c r="C61" s="28"/>
      <c r="D61" s="29" t="s">
        <v>54</v>
      </c>
      <c r="E61" s="29"/>
      <c r="F61" s="28"/>
      <c r="H61" s="27" t="s">
        <v>342</v>
      </c>
      <c r="I61" s="28"/>
      <c r="J61" s="29" t="s">
        <v>54</v>
      </c>
      <c r="K61" s="29"/>
      <c r="L61" s="28"/>
      <c r="N61" s="21" t="s">
        <v>573</v>
      </c>
    </row>
    <row r="62" spans="2:14" s="8" customFormat="1" x14ac:dyDescent="0.35">
      <c r="B62" s="27" t="str">
        <f xml:space="preserve"> "1.02.03"</f>
        <v>1.02.03</v>
      </c>
      <c r="C62" s="28"/>
      <c r="D62" s="29" t="s">
        <v>55</v>
      </c>
      <c r="E62" s="29"/>
      <c r="F62" s="28"/>
      <c r="H62" s="27" t="s">
        <v>343</v>
      </c>
      <c r="I62" s="28"/>
      <c r="J62" s="29" t="s">
        <v>55</v>
      </c>
      <c r="K62" s="29"/>
      <c r="L62" s="28"/>
      <c r="N62" s="21" t="s">
        <v>573</v>
      </c>
    </row>
    <row r="63" spans="2:14" s="8" customFormat="1" x14ac:dyDescent="0.35">
      <c r="B63" s="27" t="str">
        <f xml:space="preserve"> "1.02.03.01"</f>
        <v>1.02.03.01</v>
      </c>
      <c r="C63" s="28"/>
      <c r="D63" s="29" t="s">
        <v>56</v>
      </c>
      <c r="E63" s="29"/>
      <c r="F63" s="28"/>
      <c r="H63" s="27" t="s">
        <v>344</v>
      </c>
      <c r="I63" s="28"/>
      <c r="J63" s="29" t="s">
        <v>56</v>
      </c>
      <c r="K63" s="29"/>
      <c r="L63" s="28"/>
      <c r="N63" s="21" t="s">
        <v>573</v>
      </c>
    </row>
    <row r="64" spans="2:14" s="8" customFormat="1" x14ac:dyDescent="0.35">
      <c r="B64" s="27" t="str">
        <f xml:space="preserve"> "1.02.03.02"</f>
        <v>1.02.03.02</v>
      </c>
      <c r="C64" s="28"/>
      <c r="D64" s="29" t="s">
        <v>57</v>
      </c>
      <c r="E64" s="29"/>
      <c r="F64" s="28"/>
      <c r="H64" s="27" t="s">
        <v>345</v>
      </c>
      <c r="I64" s="28"/>
      <c r="J64" s="29" t="s">
        <v>57</v>
      </c>
      <c r="K64" s="29"/>
      <c r="L64" s="28"/>
      <c r="N64" s="21" t="s">
        <v>573</v>
      </c>
    </row>
    <row r="65" spans="2:14" s="8" customFormat="1" x14ac:dyDescent="0.35">
      <c r="B65" s="27" t="str">
        <f xml:space="preserve"> "1.02.03.03"</f>
        <v>1.02.03.03</v>
      </c>
      <c r="C65" s="28"/>
      <c r="D65" s="29" t="s">
        <v>58</v>
      </c>
      <c r="E65" s="29"/>
      <c r="F65" s="28"/>
      <c r="H65" s="27" t="s">
        <v>346</v>
      </c>
      <c r="I65" s="28"/>
      <c r="J65" s="29" t="s">
        <v>58</v>
      </c>
      <c r="K65" s="29"/>
      <c r="L65" s="28"/>
      <c r="N65" s="21" t="s">
        <v>573</v>
      </c>
    </row>
    <row r="66" spans="2:14" s="8" customFormat="1" x14ac:dyDescent="0.35">
      <c r="B66" s="27" t="str">
        <f xml:space="preserve"> "1.02.04"</f>
        <v>1.02.04</v>
      </c>
      <c r="C66" s="28"/>
      <c r="D66" s="29" t="s">
        <v>59</v>
      </c>
      <c r="E66" s="29"/>
      <c r="F66" s="28"/>
      <c r="H66" s="27" t="s">
        <v>347</v>
      </c>
      <c r="I66" s="28"/>
      <c r="J66" s="29" t="s">
        <v>59</v>
      </c>
      <c r="K66" s="29"/>
      <c r="L66" s="28"/>
      <c r="N66" s="21" t="s">
        <v>573</v>
      </c>
    </row>
    <row r="67" spans="2:14" s="8" customFormat="1" x14ac:dyDescent="0.35">
      <c r="B67" s="41"/>
      <c r="C67" s="42"/>
      <c r="D67" s="41"/>
      <c r="E67" s="43"/>
      <c r="F67" s="42"/>
      <c r="G67"/>
      <c r="H67" s="41" t="s">
        <v>554</v>
      </c>
      <c r="I67" s="42"/>
      <c r="J67" s="41" t="s">
        <v>257</v>
      </c>
      <c r="K67" s="43"/>
      <c r="L67" s="42"/>
      <c r="M67"/>
      <c r="N67" s="22" t="s">
        <v>573</v>
      </c>
    </row>
    <row r="68" spans="2:14" s="8" customFormat="1" ht="15" thickBot="1" x14ac:dyDescent="0.4">
      <c r="B68" s="44"/>
      <c r="C68" s="45"/>
      <c r="D68" s="44"/>
      <c r="E68" s="46"/>
      <c r="F68" s="45"/>
      <c r="G68"/>
      <c r="H68" s="44" t="s">
        <v>555</v>
      </c>
      <c r="I68" s="45"/>
      <c r="J68" s="44" t="s">
        <v>258</v>
      </c>
      <c r="K68" s="46"/>
      <c r="L68" s="45"/>
      <c r="M68"/>
      <c r="N68" s="23" t="s">
        <v>573</v>
      </c>
    </row>
    <row r="69" spans="2:14" ht="15" thickBot="1" x14ac:dyDescent="0.4">
      <c r="N69" s="19" t="s">
        <v>573</v>
      </c>
    </row>
    <row r="70" spans="2:14" ht="15" customHeight="1" thickBot="1" x14ac:dyDescent="0.4">
      <c r="B70" s="33" t="s">
        <v>60</v>
      </c>
      <c r="C70" s="34"/>
      <c r="D70" s="34"/>
      <c r="E70" s="34"/>
      <c r="F70" s="35"/>
      <c r="H70" s="10" t="s">
        <v>60</v>
      </c>
      <c r="I70" s="11"/>
      <c r="J70" s="11"/>
      <c r="K70" s="11"/>
      <c r="L70" s="12"/>
      <c r="N70" s="36" t="s">
        <v>595</v>
      </c>
    </row>
    <row r="71" spans="2:14" ht="15" customHeight="1" thickBot="1" x14ac:dyDescent="0.4">
      <c r="B71" s="38" t="s">
        <v>2</v>
      </c>
      <c r="C71" s="40"/>
      <c r="D71" s="38" t="s">
        <v>3</v>
      </c>
      <c r="E71" s="40"/>
      <c r="F71" s="39"/>
      <c r="H71" s="38" t="s">
        <v>2</v>
      </c>
      <c r="I71" s="40"/>
      <c r="J71" s="38" t="s">
        <v>3</v>
      </c>
      <c r="K71" s="40"/>
      <c r="L71" s="39"/>
      <c r="N71" s="37"/>
    </row>
    <row r="72" spans="2:14" s="8" customFormat="1" x14ac:dyDescent="0.35">
      <c r="B72" s="50" t="str">
        <f xml:space="preserve"> "2"</f>
        <v>2</v>
      </c>
      <c r="C72" s="51"/>
      <c r="D72" s="52" t="s">
        <v>61</v>
      </c>
      <c r="E72" s="52"/>
      <c r="F72" s="51"/>
      <c r="H72" s="50" t="s">
        <v>348</v>
      </c>
      <c r="I72" s="51"/>
      <c r="J72" s="52" t="s">
        <v>61</v>
      </c>
      <c r="K72" s="52"/>
      <c r="L72" s="51"/>
      <c r="N72" s="22" t="s">
        <v>573</v>
      </c>
    </row>
    <row r="73" spans="2:14" s="8" customFormat="1" x14ac:dyDescent="0.35">
      <c r="B73" s="47" t="str">
        <f xml:space="preserve"> "2.01"</f>
        <v>2.01</v>
      </c>
      <c r="C73" s="48"/>
      <c r="D73" s="49" t="s">
        <v>62</v>
      </c>
      <c r="E73" s="49"/>
      <c r="F73" s="48"/>
      <c r="H73" s="47" t="s">
        <v>349</v>
      </c>
      <c r="I73" s="48"/>
      <c r="J73" s="49" t="s">
        <v>62</v>
      </c>
      <c r="K73" s="49"/>
      <c r="L73" s="48"/>
      <c r="N73" s="22" t="s">
        <v>573</v>
      </c>
    </row>
    <row r="74" spans="2:14" s="8" customFormat="1" x14ac:dyDescent="0.35">
      <c r="B74" s="47" t="str">
        <f xml:space="preserve"> "2.01.01"</f>
        <v>2.01.01</v>
      </c>
      <c r="C74" s="48"/>
      <c r="D74" s="49" t="s">
        <v>63</v>
      </c>
      <c r="E74" s="49"/>
      <c r="F74" s="48"/>
      <c r="H74" s="47" t="s">
        <v>350</v>
      </c>
      <c r="I74" s="48"/>
      <c r="J74" s="49" t="s">
        <v>63</v>
      </c>
      <c r="K74" s="49"/>
      <c r="L74" s="48"/>
      <c r="N74" s="22" t="s">
        <v>573</v>
      </c>
    </row>
    <row r="75" spans="2:14" s="8" customFormat="1" ht="29" x14ac:dyDescent="0.35">
      <c r="B75" s="47" t="str">
        <f xml:space="preserve"> "2.01.02"</f>
        <v>2.01.02</v>
      </c>
      <c r="C75" s="48"/>
      <c r="D75" s="49" t="s">
        <v>64</v>
      </c>
      <c r="E75" s="49"/>
      <c r="F75" s="48"/>
      <c r="H75" s="47" t="s">
        <v>351</v>
      </c>
      <c r="I75" s="48"/>
      <c r="J75" s="49" t="s">
        <v>65</v>
      </c>
      <c r="K75" s="49"/>
      <c r="L75" s="48"/>
      <c r="N75" s="22" t="s">
        <v>577</v>
      </c>
    </row>
    <row r="76" spans="2:14" s="8" customFormat="1" ht="29" x14ac:dyDescent="0.35">
      <c r="B76" s="47" t="str">
        <f xml:space="preserve"> "2.01.02.01"</f>
        <v>2.01.02.01</v>
      </c>
      <c r="C76" s="48"/>
      <c r="D76" s="49" t="s">
        <v>22</v>
      </c>
      <c r="E76" s="49"/>
      <c r="F76" s="48"/>
      <c r="H76" s="47" t="s">
        <v>352</v>
      </c>
      <c r="I76" s="48"/>
      <c r="J76" s="49" t="s">
        <v>66</v>
      </c>
      <c r="K76" s="49"/>
      <c r="L76" s="48"/>
      <c r="N76" s="22" t="s">
        <v>577</v>
      </c>
    </row>
    <row r="77" spans="2:14" s="8" customFormat="1" ht="29" x14ac:dyDescent="0.35">
      <c r="B77" s="47" t="str">
        <f xml:space="preserve"> "2.01.02.02"</f>
        <v>2.01.02.02</v>
      </c>
      <c r="C77" s="48"/>
      <c r="D77" s="49" t="s">
        <v>24</v>
      </c>
      <c r="E77" s="49"/>
      <c r="F77" s="48"/>
      <c r="H77" s="47" t="s">
        <v>353</v>
      </c>
      <c r="I77" s="48"/>
      <c r="J77" s="49" t="s">
        <v>67</v>
      </c>
      <c r="K77" s="49"/>
      <c r="L77" s="48"/>
      <c r="N77" s="22" t="s">
        <v>577</v>
      </c>
    </row>
    <row r="78" spans="2:14" s="8" customFormat="1" ht="43.5" x14ac:dyDescent="0.35">
      <c r="B78" s="47" t="str">
        <f xml:space="preserve"> "2.01.02.03"</f>
        <v>2.01.02.03</v>
      </c>
      <c r="C78" s="48"/>
      <c r="D78" s="49" t="s">
        <v>26</v>
      </c>
      <c r="E78" s="49"/>
      <c r="F78" s="48"/>
      <c r="H78" s="47" t="s">
        <v>354</v>
      </c>
      <c r="I78" s="48"/>
      <c r="J78" s="49" t="s">
        <v>27</v>
      </c>
      <c r="K78" s="49"/>
      <c r="L78" s="48"/>
      <c r="N78" s="22" t="s">
        <v>578</v>
      </c>
    </row>
    <row r="79" spans="2:14" s="8" customFormat="1" x14ac:dyDescent="0.35">
      <c r="B79" s="47" t="str">
        <f xml:space="preserve"> "2.01.02.04"</f>
        <v>2.01.02.04</v>
      </c>
      <c r="C79" s="48"/>
      <c r="D79" s="49" t="s">
        <v>18</v>
      </c>
      <c r="E79" s="49"/>
      <c r="F79" s="48"/>
      <c r="H79" s="47" t="s">
        <v>355</v>
      </c>
      <c r="I79" s="48"/>
      <c r="J79" s="49" t="s">
        <v>18</v>
      </c>
      <c r="K79" s="49"/>
      <c r="L79" s="48"/>
      <c r="N79" s="22" t="s">
        <v>573</v>
      </c>
    </row>
    <row r="80" spans="2:14" s="8" customFormat="1" x14ac:dyDescent="0.35">
      <c r="B80" s="47" t="str">
        <f xml:space="preserve"> "2.01.03"</f>
        <v>2.01.03</v>
      </c>
      <c r="C80" s="48"/>
      <c r="D80" s="49" t="s">
        <v>68</v>
      </c>
      <c r="E80" s="49"/>
      <c r="F80" s="48"/>
      <c r="H80" s="47" t="s">
        <v>356</v>
      </c>
      <c r="I80" s="48"/>
      <c r="J80" s="49" t="s">
        <v>68</v>
      </c>
      <c r="K80" s="49"/>
      <c r="L80" s="48"/>
      <c r="N80" s="22" t="s">
        <v>573</v>
      </c>
    </row>
    <row r="81" spans="2:14" s="8" customFormat="1" ht="29" x14ac:dyDescent="0.35">
      <c r="B81" s="47" t="str">
        <f xml:space="preserve"> "2.01.04"</f>
        <v>2.01.04</v>
      </c>
      <c r="C81" s="48"/>
      <c r="D81" s="49" t="s">
        <v>69</v>
      </c>
      <c r="E81" s="49"/>
      <c r="F81" s="48"/>
      <c r="H81" s="47" t="s">
        <v>357</v>
      </c>
      <c r="I81" s="48"/>
      <c r="J81" s="49" t="s">
        <v>26</v>
      </c>
      <c r="K81" s="49"/>
      <c r="L81" s="48"/>
      <c r="N81" s="22" t="s">
        <v>588</v>
      </c>
    </row>
    <row r="82" spans="2:14" s="8" customFormat="1" x14ac:dyDescent="0.35">
      <c r="B82" s="47" t="str">
        <f xml:space="preserve"> "2.01.04.01"</f>
        <v>2.01.04.01</v>
      </c>
      <c r="C82" s="48"/>
      <c r="D82" s="49" t="s">
        <v>22</v>
      </c>
      <c r="E82" s="49"/>
      <c r="F82" s="48"/>
      <c r="H82" s="47"/>
      <c r="I82" s="48"/>
      <c r="J82" s="49"/>
      <c r="K82" s="49"/>
      <c r="L82" s="48"/>
      <c r="N82" s="22" t="s">
        <v>70</v>
      </c>
    </row>
    <row r="83" spans="2:14" s="8" customFormat="1" x14ac:dyDescent="0.35">
      <c r="B83" s="47" t="str">
        <f xml:space="preserve"> "2.01.04.02"</f>
        <v>2.01.04.02</v>
      </c>
      <c r="C83" s="48"/>
      <c r="D83" s="49" t="s">
        <v>24</v>
      </c>
      <c r="E83" s="49"/>
      <c r="F83" s="48"/>
      <c r="H83" s="47"/>
      <c r="I83" s="48"/>
      <c r="J83" s="49"/>
      <c r="K83" s="49"/>
      <c r="L83" s="48"/>
      <c r="N83" s="22" t="s">
        <v>70</v>
      </c>
    </row>
    <row r="84" spans="2:14" s="8" customFormat="1" x14ac:dyDescent="0.35">
      <c r="B84" s="47" t="str">
        <f xml:space="preserve"> "2.01.04.03"</f>
        <v>2.01.04.03</v>
      </c>
      <c r="C84" s="48"/>
      <c r="D84" s="49" t="s">
        <v>26</v>
      </c>
      <c r="E84" s="49"/>
      <c r="F84" s="48"/>
      <c r="H84" s="47"/>
      <c r="I84" s="48"/>
      <c r="J84" s="49"/>
      <c r="K84" s="49"/>
      <c r="L84" s="48"/>
      <c r="N84" s="22" t="s">
        <v>70</v>
      </c>
    </row>
    <row r="85" spans="2:14" s="8" customFormat="1" x14ac:dyDescent="0.35">
      <c r="B85" s="47" t="str">
        <f xml:space="preserve"> "2.01.04.04"</f>
        <v>2.01.04.04</v>
      </c>
      <c r="C85" s="48"/>
      <c r="D85" s="49" t="s">
        <v>71</v>
      </c>
      <c r="E85" s="49"/>
      <c r="F85" s="48"/>
      <c r="H85" s="47"/>
      <c r="I85" s="48"/>
      <c r="J85" s="49"/>
      <c r="K85" s="49"/>
      <c r="L85" s="48"/>
      <c r="N85" s="22" t="s">
        <v>70</v>
      </c>
    </row>
    <row r="86" spans="2:14" s="8" customFormat="1" x14ac:dyDescent="0.35">
      <c r="B86" s="47" t="str">
        <f xml:space="preserve"> "2.01.05"</f>
        <v>2.01.05</v>
      </c>
      <c r="C86" s="48"/>
      <c r="D86" s="49" t="s">
        <v>72</v>
      </c>
      <c r="E86" s="49"/>
      <c r="F86" s="48"/>
      <c r="H86" s="47" t="s">
        <v>358</v>
      </c>
      <c r="I86" s="48"/>
      <c r="J86" s="49" t="s">
        <v>72</v>
      </c>
      <c r="K86" s="49"/>
      <c r="L86" s="48"/>
      <c r="N86" s="22" t="s">
        <v>573</v>
      </c>
    </row>
    <row r="87" spans="2:14" s="8" customFormat="1" x14ac:dyDescent="0.35">
      <c r="B87" s="47" t="str">
        <f xml:space="preserve"> "2.01.06"</f>
        <v>2.01.06</v>
      </c>
      <c r="C87" s="48"/>
      <c r="D87" s="49" t="s">
        <v>73</v>
      </c>
      <c r="E87" s="49"/>
      <c r="F87" s="48"/>
      <c r="H87" s="47" t="s">
        <v>359</v>
      </c>
      <c r="I87" s="48"/>
      <c r="J87" s="49" t="s">
        <v>73</v>
      </c>
      <c r="K87" s="49"/>
      <c r="L87" s="48"/>
      <c r="N87" s="22" t="s">
        <v>573</v>
      </c>
    </row>
    <row r="88" spans="2:14" s="8" customFormat="1" x14ac:dyDescent="0.35">
      <c r="B88" s="47" t="str">
        <f xml:space="preserve"> "2.01.06.01"</f>
        <v>2.01.06.01</v>
      </c>
      <c r="C88" s="48"/>
      <c r="D88" s="49" t="s">
        <v>74</v>
      </c>
      <c r="E88" s="49"/>
      <c r="F88" s="48"/>
      <c r="H88" s="47" t="s">
        <v>360</v>
      </c>
      <c r="I88" s="48"/>
      <c r="J88" s="49" t="s">
        <v>74</v>
      </c>
      <c r="K88" s="49"/>
      <c r="L88" s="48"/>
      <c r="N88" s="22" t="s">
        <v>573</v>
      </c>
    </row>
    <row r="89" spans="2:14" s="8" customFormat="1" x14ac:dyDescent="0.35">
      <c r="B89" s="47" t="str">
        <f xml:space="preserve"> "2.01.06.02"</f>
        <v>2.01.06.02</v>
      </c>
      <c r="C89" s="48"/>
      <c r="D89" s="49" t="s">
        <v>75</v>
      </c>
      <c r="E89" s="49"/>
      <c r="F89" s="48"/>
      <c r="H89" s="47" t="s">
        <v>361</v>
      </c>
      <c r="I89" s="48"/>
      <c r="J89" s="49" t="s">
        <v>75</v>
      </c>
      <c r="K89" s="49"/>
      <c r="L89" s="48"/>
      <c r="N89" s="22" t="s">
        <v>573</v>
      </c>
    </row>
    <row r="90" spans="2:14" s="8" customFormat="1" x14ac:dyDescent="0.35">
      <c r="B90" s="47" t="str">
        <f xml:space="preserve"> "2.02"</f>
        <v>2.02</v>
      </c>
      <c r="C90" s="48"/>
      <c r="D90" s="49" t="s">
        <v>76</v>
      </c>
      <c r="E90" s="49"/>
      <c r="F90" s="48"/>
      <c r="H90" s="47" t="s">
        <v>362</v>
      </c>
      <c r="I90" s="48"/>
      <c r="J90" s="49" t="s">
        <v>76</v>
      </c>
      <c r="K90" s="49"/>
      <c r="L90" s="48"/>
      <c r="N90" s="22" t="s">
        <v>573</v>
      </c>
    </row>
    <row r="91" spans="2:14" s="8" customFormat="1" x14ac:dyDescent="0.35">
      <c r="B91" s="47" t="str">
        <f xml:space="preserve"> "2.02.01"</f>
        <v>2.02.01</v>
      </c>
      <c r="C91" s="48"/>
      <c r="D91" s="49" t="s">
        <v>77</v>
      </c>
      <c r="E91" s="49"/>
      <c r="F91" s="48"/>
      <c r="H91" s="47" t="s">
        <v>363</v>
      </c>
      <c r="I91" s="48"/>
      <c r="J91" s="49" t="s">
        <v>77</v>
      </c>
      <c r="K91" s="49"/>
      <c r="L91" s="48"/>
      <c r="N91" s="22" t="s">
        <v>573</v>
      </c>
    </row>
    <row r="92" spans="2:14" s="8" customFormat="1" x14ac:dyDescent="0.35">
      <c r="B92" s="47" t="str">
        <f xml:space="preserve"> "2.02.01.01"</f>
        <v>2.02.01.01</v>
      </c>
      <c r="C92" s="48"/>
      <c r="D92" s="49" t="s">
        <v>63</v>
      </c>
      <c r="E92" s="49"/>
      <c r="F92" s="48"/>
      <c r="H92" s="47" t="s">
        <v>364</v>
      </c>
      <c r="I92" s="48"/>
      <c r="J92" s="49" t="s">
        <v>63</v>
      </c>
      <c r="K92" s="49"/>
      <c r="L92" s="48"/>
      <c r="N92" s="22" t="s">
        <v>573</v>
      </c>
    </row>
    <row r="93" spans="2:14" s="8" customFormat="1" ht="29" x14ac:dyDescent="0.35">
      <c r="B93" s="47" t="str">
        <f xml:space="preserve"> "2.02.01.02"</f>
        <v>2.02.01.02</v>
      </c>
      <c r="C93" s="48"/>
      <c r="D93" s="49" t="s">
        <v>78</v>
      </c>
      <c r="E93" s="49"/>
      <c r="F93" s="48"/>
      <c r="H93" s="47" t="s">
        <v>365</v>
      </c>
      <c r="I93" s="48"/>
      <c r="J93" s="49" t="s">
        <v>65</v>
      </c>
      <c r="K93" s="49"/>
      <c r="L93" s="48"/>
      <c r="N93" s="22" t="s">
        <v>570</v>
      </c>
    </row>
    <row r="94" spans="2:14" s="8" customFormat="1" x14ac:dyDescent="0.35">
      <c r="B94" s="47" t="str">
        <f xml:space="preserve"> "2.02.01.03"</f>
        <v>2.02.01.03</v>
      </c>
      <c r="C94" s="48"/>
      <c r="D94" s="49" t="s">
        <v>69</v>
      </c>
      <c r="E94" s="49"/>
      <c r="F94" s="48"/>
      <c r="H94" s="47" t="s">
        <v>366</v>
      </c>
      <c r="I94" s="48"/>
      <c r="J94" s="49" t="s">
        <v>66</v>
      </c>
      <c r="K94" s="49"/>
      <c r="L94" s="48"/>
      <c r="N94" s="22" t="s">
        <v>571</v>
      </c>
    </row>
    <row r="95" spans="2:14" s="8" customFormat="1" x14ac:dyDescent="0.35">
      <c r="B95" s="47" t="str">
        <f xml:space="preserve"> "2.02.01.03.01"</f>
        <v>2.02.01.03.01</v>
      </c>
      <c r="C95" s="48"/>
      <c r="D95" s="49" t="s">
        <v>22</v>
      </c>
      <c r="E95" s="49"/>
      <c r="F95" s="48"/>
      <c r="H95" s="47" t="s">
        <v>367</v>
      </c>
      <c r="I95" s="48"/>
      <c r="J95" s="49" t="s">
        <v>67</v>
      </c>
      <c r="K95" s="49"/>
      <c r="L95" s="48"/>
      <c r="N95" s="22" t="s">
        <v>571</v>
      </c>
    </row>
    <row r="96" spans="2:14" s="8" customFormat="1" ht="29" x14ac:dyDescent="0.35">
      <c r="B96" s="47" t="str">
        <f xml:space="preserve"> "2.02.01.03.02"</f>
        <v>2.02.01.03.02</v>
      </c>
      <c r="C96" s="48"/>
      <c r="D96" s="49" t="s">
        <v>24</v>
      </c>
      <c r="E96" s="49"/>
      <c r="F96" s="48"/>
      <c r="H96" s="47" t="s">
        <v>368</v>
      </c>
      <c r="I96" s="48"/>
      <c r="J96" s="49" t="s">
        <v>27</v>
      </c>
      <c r="K96" s="49"/>
      <c r="L96" s="48"/>
      <c r="N96" s="22" t="s">
        <v>589</v>
      </c>
    </row>
    <row r="97" spans="2:14" s="8" customFormat="1" x14ac:dyDescent="0.35">
      <c r="B97" s="47" t="str">
        <f xml:space="preserve"> "2.02.01.03.03"</f>
        <v>2.02.01.03.03</v>
      </c>
      <c r="C97" s="48"/>
      <c r="D97" s="49" t="s">
        <v>26</v>
      </c>
      <c r="E97" s="49"/>
      <c r="F97" s="48"/>
      <c r="H97" s="47" t="s">
        <v>369</v>
      </c>
      <c r="I97" s="48"/>
      <c r="J97" s="49" t="s">
        <v>18</v>
      </c>
      <c r="K97" s="49"/>
      <c r="L97" s="48"/>
      <c r="N97" s="22" t="s">
        <v>571</v>
      </c>
    </row>
    <row r="98" spans="2:14" s="8" customFormat="1" ht="87" x14ac:dyDescent="0.35">
      <c r="B98" s="47" t="str">
        <f xml:space="preserve"> "2.02.01.03.04"</f>
        <v>2.02.01.03.04</v>
      </c>
      <c r="C98" s="48"/>
      <c r="D98" s="49" t="s">
        <v>71</v>
      </c>
      <c r="E98" s="49"/>
      <c r="F98" s="48"/>
      <c r="H98" s="47" t="s">
        <v>370</v>
      </c>
      <c r="I98" s="48"/>
      <c r="J98" s="49" t="s">
        <v>15</v>
      </c>
      <c r="K98" s="49"/>
      <c r="L98" s="48"/>
      <c r="N98" s="22" t="s">
        <v>590</v>
      </c>
    </row>
    <row r="99" spans="2:14" s="8" customFormat="1" ht="29" x14ac:dyDescent="0.35">
      <c r="B99" s="47" t="str">
        <f xml:space="preserve"> "2.02.01.04"</f>
        <v>2.02.01.04</v>
      </c>
      <c r="C99" s="48"/>
      <c r="D99" s="49" t="s">
        <v>79</v>
      </c>
      <c r="E99" s="49"/>
      <c r="F99" s="48"/>
      <c r="H99" s="47" t="s">
        <v>371</v>
      </c>
      <c r="I99" s="48"/>
      <c r="J99" s="49" t="s">
        <v>26</v>
      </c>
      <c r="K99" s="49"/>
      <c r="L99" s="48"/>
      <c r="N99" s="22" t="s">
        <v>591</v>
      </c>
    </row>
    <row r="100" spans="2:14" s="8" customFormat="1" x14ac:dyDescent="0.35">
      <c r="B100" s="47" t="str">
        <f xml:space="preserve"> "2.02.01.05"</f>
        <v>2.02.01.05</v>
      </c>
      <c r="C100" s="48"/>
      <c r="D100" s="49" t="s">
        <v>41</v>
      </c>
      <c r="E100" s="49"/>
      <c r="F100" s="48"/>
      <c r="H100" s="47" t="s">
        <v>372</v>
      </c>
      <c r="I100" s="48"/>
      <c r="J100" s="49" t="s">
        <v>41</v>
      </c>
      <c r="K100" s="49"/>
      <c r="L100" s="48"/>
      <c r="N100" s="22" t="s">
        <v>573</v>
      </c>
    </row>
    <row r="101" spans="2:14" s="8" customFormat="1" x14ac:dyDescent="0.35">
      <c r="B101" s="47" t="str">
        <f xml:space="preserve"> "2.02.01.06"</f>
        <v>2.02.01.06</v>
      </c>
      <c r="C101" s="48"/>
      <c r="D101" s="49" t="s">
        <v>73</v>
      </c>
      <c r="E101" s="49"/>
      <c r="F101" s="48"/>
      <c r="H101" s="47" t="s">
        <v>373</v>
      </c>
      <c r="I101" s="48"/>
      <c r="J101" s="49" t="s">
        <v>73</v>
      </c>
      <c r="K101" s="49"/>
      <c r="L101" s="48"/>
      <c r="N101" s="22" t="s">
        <v>573</v>
      </c>
    </row>
    <row r="102" spans="2:14" s="8" customFormat="1" x14ac:dyDescent="0.35">
      <c r="B102" s="47" t="str">
        <f xml:space="preserve"> "2.02.01.06.01"</f>
        <v>2.02.01.06.01</v>
      </c>
      <c r="C102" s="48"/>
      <c r="D102" s="49" t="s">
        <v>74</v>
      </c>
      <c r="E102" s="49"/>
      <c r="F102" s="48"/>
      <c r="H102" s="47" t="s">
        <v>374</v>
      </c>
      <c r="I102" s="48"/>
      <c r="J102" s="49" t="s">
        <v>74</v>
      </c>
      <c r="K102" s="49"/>
      <c r="L102" s="48"/>
      <c r="N102" s="22" t="s">
        <v>573</v>
      </c>
    </row>
    <row r="103" spans="2:14" s="8" customFormat="1" x14ac:dyDescent="0.35">
      <c r="B103" s="47" t="str">
        <f xml:space="preserve"> "2.02.01.06.02"</f>
        <v>2.02.01.06.02</v>
      </c>
      <c r="C103" s="48"/>
      <c r="D103" s="49" t="s">
        <v>75</v>
      </c>
      <c r="E103" s="49"/>
      <c r="F103" s="48"/>
      <c r="H103" s="47" t="s">
        <v>375</v>
      </c>
      <c r="I103" s="48"/>
      <c r="J103" s="49" t="s">
        <v>75</v>
      </c>
      <c r="K103" s="49"/>
      <c r="L103" s="48"/>
      <c r="N103" s="22" t="s">
        <v>573</v>
      </c>
    </row>
    <row r="104" spans="2:14" s="8" customFormat="1" x14ac:dyDescent="0.35">
      <c r="B104" s="47" t="str">
        <f xml:space="preserve"> "2.02.01.07"</f>
        <v>2.02.01.07</v>
      </c>
      <c r="C104" s="48"/>
      <c r="D104" s="49" t="s">
        <v>80</v>
      </c>
      <c r="E104" s="49"/>
      <c r="F104" s="48"/>
      <c r="H104" s="47" t="s">
        <v>376</v>
      </c>
      <c r="I104" s="48"/>
      <c r="J104" s="49" t="s">
        <v>80</v>
      </c>
      <c r="K104" s="49"/>
      <c r="L104" s="48"/>
      <c r="N104" s="22" t="s">
        <v>573</v>
      </c>
    </row>
    <row r="105" spans="2:14" s="8" customFormat="1" x14ac:dyDescent="0.35">
      <c r="B105" s="47" t="str">
        <f xml:space="preserve"> "2.02.01.07.01"</f>
        <v>2.02.01.07.01</v>
      </c>
      <c r="C105" s="48"/>
      <c r="D105" s="49" t="s">
        <v>81</v>
      </c>
      <c r="E105" s="49"/>
      <c r="F105" s="48"/>
      <c r="H105" s="47" t="s">
        <v>377</v>
      </c>
      <c r="I105" s="48"/>
      <c r="J105" s="49" t="s">
        <v>81</v>
      </c>
      <c r="K105" s="49"/>
      <c r="L105" s="48"/>
      <c r="N105" s="22" t="s">
        <v>573</v>
      </c>
    </row>
    <row r="106" spans="2:14" s="8" customFormat="1" x14ac:dyDescent="0.35">
      <c r="B106" s="47" t="str">
        <f xml:space="preserve"> "2.02.01.07.02"</f>
        <v>2.02.01.07.02</v>
      </c>
      <c r="C106" s="48"/>
      <c r="D106" s="49" t="s">
        <v>82</v>
      </c>
      <c r="E106" s="49"/>
      <c r="F106" s="48"/>
      <c r="H106" s="47" t="s">
        <v>378</v>
      </c>
      <c r="I106" s="48"/>
      <c r="J106" s="49" t="s">
        <v>82</v>
      </c>
      <c r="K106" s="49"/>
      <c r="L106" s="48"/>
      <c r="N106" s="22" t="s">
        <v>573</v>
      </c>
    </row>
    <row r="107" spans="2:14" s="8" customFormat="1" x14ac:dyDescent="0.35">
      <c r="B107" s="47" t="str">
        <f xml:space="preserve"> "2.02.01.07.03"</f>
        <v>2.02.01.07.03</v>
      </c>
      <c r="C107" s="48"/>
      <c r="D107" s="49" t="s">
        <v>83</v>
      </c>
      <c r="E107" s="49"/>
      <c r="F107" s="48"/>
      <c r="H107" s="47" t="s">
        <v>379</v>
      </c>
      <c r="I107" s="48"/>
      <c r="J107" s="49" t="s">
        <v>83</v>
      </c>
      <c r="K107" s="49"/>
      <c r="L107" s="48"/>
      <c r="N107" s="22" t="s">
        <v>573</v>
      </c>
    </row>
    <row r="108" spans="2:14" s="8" customFormat="1" x14ac:dyDescent="0.35">
      <c r="B108" s="47" t="str">
        <f xml:space="preserve"> "2.02.01.08"</f>
        <v>2.02.01.08</v>
      </c>
      <c r="C108" s="48"/>
      <c r="D108" s="49" t="s">
        <v>84</v>
      </c>
      <c r="E108" s="49"/>
      <c r="F108" s="48"/>
      <c r="H108" s="47" t="s">
        <v>380</v>
      </c>
      <c r="I108" s="48"/>
      <c r="J108" s="49" t="s">
        <v>84</v>
      </c>
      <c r="K108" s="49"/>
      <c r="L108" s="48"/>
      <c r="N108" s="22" t="s">
        <v>573</v>
      </c>
    </row>
    <row r="109" spans="2:14" s="8" customFormat="1" x14ac:dyDescent="0.35">
      <c r="B109" s="47" t="str">
        <f xml:space="preserve"> "2.03"</f>
        <v>2.03</v>
      </c>
      <c r="C109" s="48"/>
      <c r="D109" s="49" t="s">
        <v>85</v>
      </c>
      <c r="E109" s="49"/>
      <c r="F109" s="48"/>
      <c r="H109" s="47" t="s">
        <v>381</v>
      </c>
      <c r="I109" s="48"/>
      <c r="J109" s="49" t="s">
        <v>85</v>
      </c>
      <c r="K109" s="49"/>
      <c r="L109" s="48"/>
      <c r="N109" s="22" t="s">
        <v>573</v>
      </c>
    </row>
    <row r="110" spans="2:14" s="8" customFormat="1" x14ac:dyDescent="0.35">
      <c r="B110" s="47" t="str">
        <f xml:space="preserve"> "2.03.01"</f>
        <v>2.03.01</v>
      </c>
      <c r="C110" s="48"/>
      <c r="D110" s="49" t="s">
        <v>86</v>
      </c>
      <c r="E110" s="49"/>
      <c r="F110" s="48"/>
      <c r="H110" s="47" t="s">
        <v>382</v>
      </c>
      <c r="I110" s="48"/>
      <c r="J110" s="49" t="s">
        <v>86</v>
      </c>
      <c r="K110" s="49"/>
      <c r="L110" s="48"/>
      <c r="N110" s="22" t="s">
        <v>573</v>
      </c>
    </row>
    <row r="111" spans="2:14" s="8" customFormat="1" x14ac:dyDescent="0.35">
      <c r="B111" s="47" t="str">
        <f xml:space="preserve"> "2.03.02"</f>
        <v>2.03.02</v>
      </c>
      <c r="C111" s="48"/>
      <c r="D111" s="49" t="s">
        <v>87</v>
      </c>
      <c r="E111" s="49"/>
      <c r="F111" s="48"/>
      <c r="H111" s="47" t="s">
        <v>383</v>
      </c>
      <c r="I111" s="48"/>
      <c r="J111" s="49" t="s">
        <v>87</v>
      </c>
      <c r="K111" s="49"/>
      <c r="L111" s="48"/>
      <c r="N111" s="22" t="s">
        <v>573</v>
      </c>
    </row>
    <row r="112" spans="2:14" s="8" customFormat="1" x14ac:dyDescent="0.35">
      <c r="B112" s="47" t="str">
        <f xml:space="preserve"> "2.03.02.01"</f>
        <v>2.03.02.01</v>
      </c>
      <c r="C112" s="48"/>
      <c r="D112" s="49" t="s">
        <v>88</v>
      </c>
      <c r="E112" s="49"/>
      <c r="F112" s="48"/>
      <c r="H112" s="47" t="s">
        <v>384</v>
      </c>
      <c r="I112" s="48"/>
      <c r="J112" s="49" t="s">
        <v>88</v>
      </c>
      <c r="K112" s="49"/>
      <c r="L112" s="48"/>
      <c r="N112" s="22" t="s">
        <v>573</v>
      </c>
    </row>
    <row r="113" spans="2:14" s="8" customFormat="1" x14ac:dyDescent="0.35">
      <c r="B113" s="47" t="str">
        <f xml:space="preserve"> "2.03.02.02"</f>
        <v>2.03.02.02</v>
      </c>
      <c r="C113" s="48"/>
      <c r="D113" s="49" t="s">
        <v>89</v>
      </c>
      <c r="E113" s="49"/>
      <c r="F113" s="48"/>
      <c r="H113" s="47" t="s">
        <v>385</v>
      </c>
      <c r="I113" s="48"/>
      <c r="J113" s="49" t="s">
        <v>89</v>
      </c>
      <c r="K113" s="49"/>
      <c r="L113" s="48"/>
      <c r="N113" s="22" t="s">
        <v>573</v>
      </c>
    </row>
    <row r="114" spans="2:14" s="8" customFormat="1" x14ac:dyDescent="0.35">
      <c r="B114" s="47" t="str">
        <f xml:space="preserve"> "2.03.02.03"</f>
        <v>2.03.02.03</v>
      </c>
      <c r="C114" s="48"/>
      <c r="D114" s="49" t="s">
        <v>90</v>
      </c>
      <c r="E114" s="49"/>
      <c r="F114" s="48"/>
      <c r="H114" s="47" t="s">
        <v>386</v>
      </c>
      <c r="I114" s="48"/>
      <c r="J114" s="49" t="s">
        <v>90</v>
      </c>
      <c r="K114" s="49"/>
      <c r="L114" s="48"/>
      <c r="N114" s="22" t="s">
        <v>573</v>
      </c>
    </row>
    <row r="115" spans="2:14" s="8" customFormat="1" x14ac:dyDescent="0.35">
      <c r="B115" s="47" t="str">
        <f xml:space="preserve"> "2.03.02.04"</f>
        <v>2.03.02.04</v>
      </c>
      <c r="C115" s="48"/>
      <c r="D115" s="49" t="s">
        <v>91</v>
      </c>
      <c r="E115" s="49"/>
      <c r="F115" s="48"/>
      <c r="H115" s="47" t="s">
        <v>387</v>
      </c>
      <c r="I115" s="48"/>
      <c r="J115" s="49" t="s">
        <v>91</v>
      </c>
      <c r="K115" s="49"/>
      <c r="L115" s="48"/>
      <c r="N115" s="22" t="s">
        <v>573</v>
      </c>
    </row>
    <row r="116" spans="2:14" s="8" customFormat="1" x14ac:dyDescent="0.35">
      <c r="B116" s="47" t="str">
        <f xml:space="preserve"> "2.03.02.05"</f>
        <v>2.03.02.05</v>
      </c>
      <c r="C116" s="48"/>
      <c r="D116" s="49" t="s">
        <v>92</v>
      </c>
      <c r="E116" s="49"/>
      <c r="F116" s="48"/>
      <c r="H116" s="47" t="s">
        <v>388</v>
      </c>
      <c r="I116" s="48"/>
      <c r="J116" s="49" t="s">
        <v>92</v>
      </c>
      <c r="K116" s="49"/>
      <c r="L116" s="48"/>
      <c r="N116" s="22" t="s">
        <v>573</v>
      </c>
    </row>
    <row r="117" spans="2:14" s="8" customFormat="1" x14ac:dyDescent="0.35">
      <c r="B117" s="47" t="str">
        <f xml:space="preserve"> "2.03.02.06"</f>
        <v>2.03.02.06</v>
      </c>
      <c r="C117" s="48"/>
      <c r="D117" s="49" t="s">
        <v>84</v>
      </c>
      <c r="E117" s="49"/>
      <c r="F117" s="48"/>
      <c r="H117" s="47" t="s">
        <v>389</v>
      </c>
      <c r="I117" s="48"/>
      <c r="J117" s="49" t="s">
        <v>84</v>
      </c>
      <c r="K117" s="49"/>
      <c r="L117" s="48"/>
      <c r="N117" s="22" t="s">
        <v>573</v>
      </c>
    </row>
    <row r="118" spans="2:14" s="8" customFormat="1" x14ac:dyDescent="0.35">
      <c r="B118" s="47" t="str">
        <f xml:space="preserve"> "2.03.03"</f>
        <v>2.03.03</v>
      </c>
      <c r="C118" s="48"/>
      <c r="D118" s="49" t="s">
        <v>93</v>
      </c>
      <c r="E118" s="49"/>
      <c r="F118" s="48"/>
      <c r="H118" s="47" t="s">
        <v>390</v>
      </c>
      <c r="I118" s="48"/>
      <c r="J118" s="49" t="s">
        <v>93</v>
      </c>
      <c r="K118" s="49"/>
      <c r="L118" s="48"/>
      <c r="N118" s="22" t="s">
        <v>573</v>
      </c>
    </row>
    <row r="119" spans="2:14" s="8" customFormat="1" x14ac:dyDescent="0.35">
      <c r="B119" s="47" t="str">
        <f xml:space="preserve"> "2.03.03.01"</f>
        <v>2.03.03.01</v>
      </c>
      <c r="C119" s="48"/>
      <c r="D119" s="49" t="s">
        <v>94</v>
      </c>
      <c r="E119" s="49"/>
      <c r="F119" s="48"/>
      <c r="H119" s="47" t="s">
        <v>391</v>
      </c>
      <c r="I119" s="48"/>
      <c r="J119" s="49" t="s">
        <v>94</v>
      </c>
      <c r="K119" s="49"/>
      <c r="L119" s="48"/>
      <c r="N119" s="22" t="s">
        <v>573</v>
      </c>
    </row>
    <row r="120" spans="2:14" s="8" customFormat="1" x14ac:dyDescent="0.35">
      <c r="B120" s="47" t="str">
        <f xml:space="preserve"> "2.03.03.02"</f>
        <v>2.03.03.02</v>
      </c>
      <c r="C120" s="48"/>
      <c r="D120" s="49" t="s">
        <v>95</v>
      </c>
      <c r="E120" s="49"/>
      <c r="F120" s="48"/>
      <c r="H120" s="47" t="s">
        <v>392</v>
      </c>
      <c r="I120" s="48"/>
      <c r="J120" s="49" t="s">
        <v>95</v>
      </c>
      <c r="K120" s="49"/>
      <c r="L120" s="48"/>
      <c r="N120" s="22" t="s">
        <v>573</v>
      </c>
    </row>
    <row r="121" spans="2:14" s="8" customFormat="1" x14ac:dyDescent="0.35">
      <c r="B121" s="47" t="str">
        <f xml:space="preserve"> "2.03.04"</f>
        <v>2.03.04</v>
      </c>
      <c r="C121" s="48"/>
      <c r="D121" s="49" t="s">
        <v>96</v>
      </c>
      <c r="E121" s="49"/>
      <c r="F121" s="48"/>
      <c r="H121" s="47" t="s">
        <v>393</v>
      </c>
      <c r="I121" s="48"/>
      <c r="J121" s="49" t="s">
        <v>96</v>
      </c>
      <c r="K121" s="49"/>
      <c r="L121" s="48"/>
      <c r="N121" s="22" t="s">
        <v>573</v>
      </c>
    </row>
    <row r="122" spans="2:14" s="8" customFormat="1" x14ac:dyDescent="0.35">
      <c r="B122" s="47" t="str">
        <f xml:space="preserve"> "2.03.04.01"</f>
        <v>2.03.04.01</v>
      </c>
      <c r="C122" s="48"/>
      <c r="D122" s="49" t="s">
        <v>97</v>
      </c>
      <c r="E122" s="49"/>
      <c r="F122" s="48"/>
      <c r="H122" s="47" t="s">
        <v>394</v>
      </c>
      <c r="I122" s="48"/>
      <c r="J122" s="49" t="s">
        <v>97</v>
      </c>
      <c r="K122" s="49"/>
      <c r="L122" s="48"/>
      <c r="N122" s="22" t="s">
        <v>573</v>
      </c>
    </row>
    <row r="123" spans="2:14" s="8" customFormat="1" x14ac:dyDescent="0.35">
      <c r="B123" s="47" t="str">
        <f xml:space="preserve"> "2.03.04.02"</f>
        <v>2.03.04.02</v>
      </c>
      <c r="C123" s="48"/>
      <c r="D123" s="49" t="s">
        <v>98</v>
      </c>
      <c r="E123" s="49"/>
      <c r="F123" s="48"/>
      <c r="H123" s="47" t="s">
        <v>395</v>
      </c>
      <c r="I123" s="48"/>
      <c r="J123" s="49" t="s">
        <v>98</v>
      </c>
      <c r="K123" s="49"/>
      <c r="L123" s="48"/>
      <c r="N123" s="22" t="s">
        <v>573</v>
      </c>
    </row>
    <row r="124" spans="2:14" s="8" customFormat="1" x14ac:dyDescent="0.35">
      <c r="B124" s="47" t="str">
        <f xml:space="preserve"> "2.03.04.03"</f>
        <v>2.03.04.03</v>
      </c>
      <c r="C124" s="48"/>
      <c r="D124" s="49" t="s">
        <v>99</v>
      </c>
      <c r="E124" s="49"/>
      <c r="F124" s="48"/>
      <c r="H124" s="47" t="s">
        <v>396</v>
      </c>
      <c r="I124" s="48"/>
      <c r="J124" s="49" t="s">
        <v>99</v>
      </c>
      <c r="K124" s="49"/>
      <c r="L124" s="48"/>
      <c r="N124" s="22" t="s">
        <v>573</v>
      </c>
    </row>
    <row r="125" spans="2:14" s="8" customFormat="1" x14ac:dyDescent="0.35">
      <c r="B125" s="47" t="str">
        <f xml:space="preserve"> "2.03.04.04"</f>
        <v>2.03.04.04</v>
      </c>
      <c r="C125" s="48"/>
      <c r="D125" s="49" t="s">
        <v>100</v>
      </c>
      <c r="E125" s="49"/>
      <c r="F125" s="48"/>
      <c r="H125" s="47" t="s">
        <v>397</v>
      </c>
      <c r="I125" s="48"/>
      <c r="J125" s="49" t="s">
        <v>100</v>
      </c>
      <c r="K125" s="49"/>
      <c r="L125" s="48"/>
      <c r="N125" s="22" t="s">
        <v>573</v>
      </c>
    </row>
    <row r="126" spans="2:14" s="8" customFormat="1" x14ac:dyDescent="0.35">
      <c r="B126" s="47" t="str">
        <f xml:space="preserve"> "2.03.04.05"</f>
        <v>2.03.04.05</v>
      </c>
      <c r="C126" s="48"/>
      <c r="D126" s="49" t="s">
        <v>101</v>
      </c>
      <c r="E126" s="49"/>
      <c r="F126" s="48"/>
      <c r="H126" s="47" t="s">
        <v>398</v>
      </c>
      <c r="I126" s="48"/>
      <c r="J126" s="49" t="s">
        <v>101</v>
      </c>
      <c r="K126" s="49"/>
      <c r="L126" s="48"/>
      <c r="N126" s="22" t="s">
        <v>573</v>
      </c>
    </row>
    <row r="127" spans="2:14" s="8" customFormat="1" x14ac:dyDescent="0.35">
      <c r="B127" s="47" t="str">
        <f xml:space="preserve"> "2.03.04.06"</f>
        <v>2.03.04.06</v>
      </c>
      <c r="C127" s="48"/>
      <c r="D127" s="49" t="s">
        <v>102</v>
      </c>
      <c r="E127" s="49"/>
      <c r="F127" s="48"/>
      <c r="H127" s="47" t="s">
        <v>399</v>
      </c>
      <c r="I127" s="48"/>
      <c r="J127" s="49" t="s">
        <v>102</v>
      </c>
      <c r="K127" s="49"/>
      <c r="L127" s="48"/>
      <c r="N127" s="22" t="s">
        <v>573</v>
      </c>
    </row>
    <row r="128" spans="2:14" s="8" customFormat="1" x14ac:dyDescent="0.35">
      <c r="B128" s="47" t="str">
        <f xml:space="preserve"> "2.03.04.07"</f>
        <v>2.03.04.07</v>
      </c>
      <c r="C128" s="48"/>
      <c r="D128" s="49" t="s">
        <v>103</v>
      </c>
      <c r="E128" s="49"/>
      <c r="F128" s="48"/>
      <c r="H128" s="47" t="s">
        <v>400</v>
      </c>
      <c r="I128" s="48"/>
      <c r="J128" s="49" t="s">
        <v>103</v>
      </c>
      <c r="K128" s="49"/>
      <c r="L128" s="48"/>
      <c r="N128" s="22" t="s">
        <v>573</v>
      </c>
    </row>
    <row r="129" spans="2:14" s="8" customFormat="1" x14ac:dyDescent="0.35">
      <c r="B129" s="47" t="str">
        <f xml:space="preserve"> "2.03.04.08"</f>
        <v>2.03.04.08</v>
      </c>
      <c r="C129" s="48"/>
      <c r="D129" s="49" t="s">
        <v>104</v>
      </c>
      <c r="E129" s="49"/>
      <c r="F129" s="48"/>
      <c r="H129" s="47" t="s">
        <v>401</v>
      </c>
      <c r="I129" s="48"/>
      <c r="J129" s="49" t="s">
        <v>104</v>
      </c>
      <c r="K129" s="49"/>
      <c r="L129" s="48"/>
      <c r="N129" s="22" t="s">
        <v>573</v>
      </c>
    </row>
    <row r="130" spans="2:14" s="8" customFormat="1" x14ac:dyDescent="0.35">
      <c r="B130" s="47" t="str">
        <f xml:space="preserve"> "2.03.04.09"</f>
        <v>2.03.04.09</v>
      </c>
      <c r="C130" s="48"/>
      <c r="D130" s="49" t="s">
        <v>92</v>
      </c>
      <c r="E130" s="49"/>
      <c r="F130" s="48"/>
      <c r="H130" s="47" t="s">
        <v>402</v>
      </c>
      <c r="I130" s="48"/>
      <c r="J130" s="49" t="s">
        <v>92</v>
      </c>
      <c r="K130" s="49"/>
      <c r="L130" s="48"/>
      <c r="N130" s="22" t="s">
        <v>573</v>
      </c>
    </row>
    <row r="131" spans="2:14" s="8" customFormat="1" x14ac:dyDescent="0.35">
      <c r="B131" s="47" t="str">
        <f xml:space="preserve"> "2.03.05"</f>
        <v>2.03.05</v>
      </c>
      <c r="C131" s="48"/>
      <c r="D131" s="49" t="s">
        <v>105</v>
      </c>
      <c r="E131" s="49"/>
      <c r="F131" s="48"/>
      <c r="H131" s="47" t="s">
        <v>403</v>
      </c>
      <c r="I131" s="48"/>
      <c r="J131" s="49" t="s">
        <v>105</v>
      </c>
      <c r="K131" s="49"/>
      <c r="L131" s="48"/>
      <c r="N131" s="22" t="s">
        <v>573</v>
      </c>
    </row>
    <row r="132" spans="2:14" s="8" customFormat="1" x14ac:dyDescent="0.35">
      <c r="B132" s="47" t="str">
        <f xml:space="preserve"> "2.03.06"</f>
        <v>2.03.06</v>
      </c>
      <c r="C132" s="48"/>
      <c r="D132" s="49" t="s">
        <v>106</v>
      </c>
      <c r="E132" s="49"/>
      <c r="F132" s="48"/>
      <c r="H132" s="47" t="s">
        <v>404</v>
      </c>
      <c r="I132" s="48"/>
      <c r="J132" s="49" t="s">
        <v>106</v>
      </c>
      <c r="K132" s="49"/>
      <c r="L132" s="48"/>
      <c r="N132" s="22" t="s">
        <v>573</v>
      </c>
    </row>
    <row r="133" spans="2:14" s="8" customFormat="1" x14ac:dyDescent="0.35">
      <c r="B133" s="47" t="str">
        <f xml:space="preserve"> "2.03.07"</f>
        <v>2.03.07</v>
      </c>
      <c r="C133" s="48"/>
      <c r="D133" s="49" t="s">
        <v>107</v>
      </c>
      <c r="E133" s="49"/>
      <c r="F133" s="48"/>
      <c r="H133" s="47" t="s">
        <v>405</v>
      </c>
      <c r="I133" s="48"/>
      <c r="J133" s="49" t="s">
        <v>107</v>
      </c>
      <c r="K133" s="49"/>
      <c r="L133" s="48"/>
      <c r="N133" s="22" t="s">
        <v>573</v>
      </c>
    </row>
    <row r="134" spans="2:14" s="8" customFormat="1" ht="15" thickBot="1" x14ac:dyDescent="0.4">
      <c r="B134" s="53" t="str">
        <f xml:space="preserve"> "2.03.08"</f>
        <v>2.03.08</v>
      </c>
      <c r="C134" s="54"/>
      <c r="D134" s="17" t="s">
        <v>108</v>
      </c>
      <c r="E134" s="17"/>
      <c r="F134" s="16"/>
      <c r="H134" s="53" t="s">
        <v>406</v>
      </c>
      <c r="I134" s="54"/>
      <c r="J134" s="17" t="s">
        <v>108</v>
      </c>
      <c r="K134" s="17"/>
      <c r="L134" s="16"/>
      <c r="N134" s="23" t="s">
        <v>573</v>
      </c>
    </row>
    <row r="135" spans="2:14" ht="15" thickBot="1" x14ac:dyDescent="0.4">
      <c r="N135" s="19" t="s">
        <v>573</v>
      </c>
    </row>
    <row r="136" spans="2:14" ht="15" customHeight="1" thickBot="1" x14ac:dyDescent="0.4">
      <c r="B136" s="33" t="s">
        <v>109</v>
      </c>
      <c r="C136" s="34"/>
      <c r="D136" s="34"/>
      <c r="E136" s="34"/>
      <c r="F136" s="35"/>
      <c r="H136" s="10" t="s">
        <v>109</v>
      </c>
      <c r="I136" s="11"/>
      <c r="J136" s="11"/>
      <c r="K136" s="11"/>
      <c r="L136" s="12"/>
      <c r="N136" s="36" t="s">
        <v>595</v>
      </c>
    </row>
    <row r="137" spans="2:14" ht="15" customHeight="1" thickBot="1" x14ac:dyDescent="0.4">
      <c r="B137" s="38" t="s">
        <v>2</v>
      </c>
      <c r="C137" s="40"/>
      <c r="D137" s="38" t="s">
        <v>3</v>
      </c>
      <c r="E137" s="40"/>
      <c r="F137" s="39"/>
      <c r="H137" s="38" t="s">
        <v>2</v>
      </c>
      <c r="I137" s="40"/>
      <c r="J137" s="38" t="s">
        <v>3</v>
      </c>
      <c r="K137" s="40"/>
      <c r="L137" s="39"/>
      <c r="N137" s="37"/>
    </row>
    <row r="138" spans="2:14" ht="29" x14ac:dyDescent="0.35">
      <c r="B138" s="58" t="str">
        <f xml:space="preserve"> "3.01"</f>
        <v>3.01</v>
      </c>
      <c r="C138" s="59"/>
      <c r="D138" s="60" t="s">
        <v>110</v>
      </c>
      <c r="E138" s="60"/>
      <c r="F138" s="59"/>
      <c r="G138" s="5"/>
      <c r="H138" s="58" t="s">
        <v>407</v>
      </c>
      <c r="I138" s="59"/>
      <c r="J138" s="60" t="s">
        <v>111</v>
      </c>
      <c r="K138" s="60"/>
      <c r="L138" s="59"/>
      <c r="N138" s="22" t="s">
        <v>570</v>
      </c>
    </row>
    <row r="139" spans="2:14" ht="48" customHeight="1" x14ac:dyDescent="0.35">
      <c r="B139" s="55" t="str">
        <f xml:space="preserve"> "3.01.01"</f>
        <v>3.01.01</v>
      </c>
      <c r="C139" s="56"/>
      <c r="D139" s="57" t="s">
        <v>114</v>
      </c>
      <c r="E139" s="57"/>
      <c r="F139" s="56"/>
      <c r="H139" s="55" t="s">
        <v>408</v>
      </c>
      <c r="I139" s="56"/>
      <c r="J139" s="57" t="s">
        <v>112</v>
      </c>
      <c r="K139" s="57"/>
      <c r="L139" s="56"/>
      <c r="N139" s="22" t="s">
        <v>570</v>
      </c>
    </row>
    <row r="140" spans="2:14" ht="15" customHeight="1" x14ac:dyDescent="0.35">
      <c r="B140" s="55" t="str">
        <f xml:space="preserve"> "3.01.01.01"</f>
        <v>3.01.01.01</v>
      </c>
      <c r="C140" s="56"/>
      <c r="D140" s="57" t="s">
        <v>115</v>
      </c>
      <c r="E140" s="57"/>
      <c r="F140" s="56"/>
      <c r="H140" s="55"/>
      <c r="I140" s="56"/>
      <c r="J140" s="57"/>
      <c r="K140" s="57"/>
      <c r="L140" s="56"/>
      <c r="N140" s="22" t="s">
        <v>70</v>
      </c>
    </row>
    <row r="141" spans="2:14" ht="15" customHeight="1" x14ac:dyDescent="0.35">
      <c r="B141" s="55" t="str">
        <f xml:space="preserve"> "3.01.01.02"</f>
        <v>3.01.01.02</v>
      </c>
      <c r="C141" s="56"/>
      <c r="D141" s="57" t="s">
        <v>116</v>
      </c>
      <c r="E141" s="57"/>
      <c r="F141" s="56"/>
      <c r="H141" s="55"/>
      <c r="I141" s="56"/>
      <c r="J141" s="57"/>
      <c r="K141" s="57"/>
      <c r="L141" s="56"/>
      <c r="N141" s="22" t="s">
        <v>70</v>
      </c>
    </row>
    <row r="142" spans="2:14" ht="15" customHeight="1" x14ac:dyDescent="0.35">
      <c r="B142" s="55" t="str">
        <f xml:space="preserve"> "3.01.02"</f>
        <v>3.01.02</v>
      </c>
      <c r="C142" s="56"/>
      <c r="D142" s="57" t="s">
        <v>117</v>
      </c>
      <c r="E142" s="57"/>
      <c r="F142" s="56"/>
      <c r="H142" s="55" t="s">
        <v>409</v>
      </c>
      <c r="I142" s="56"/>
      <c r="J142" s="57" t="s">
        <v>113</v>
      </c>
      <c r="K142" s="57"/>
      <c r="L142" s="56"/>
      <c r="N142" s="22" t="s">
        <v>570</v>
      </c>
    </row>
    <row r="143" spans="2:14" ht="15" customHeight="1" x14ac:dyDescent="0.35">
      <c r="B143" s="55" t="str">
        <f xml:space="preserve"> "3.01.02.01"</f>
        <v>3.01.02.01</v>
      </c>
      <c r="C143" s="56"/>
      <c r="D143" s="57" t="s">
        <v>118</v>
      </c>
      <c r="E143" s="57"/>
      <c r="F143" s="56"/>
      <c r="H143" s="55"/>
      <c r="I143" s="56"/>
      <c r="J143" s="57"/>
      <c r="K143" s="57"/>
      <c r="L143" s="56"/>
      <c r="N143" s="22" t="s">
        <v>70</v>
      </c>
    </row>
    <row r="144" spans="2:14" ht="15" customHeight="1" x14ac:dyDescent="0.35">
      <c r="B144" s="55" t="str">
        <f xml:space="preserve"> "3.01.02.02"</f>
        <v>3.01.02.02</v>
      </c>
      <c r="C144" s="56"/>
      <c r="D144" s="57" t="s">
        <v>119</v>
      </c>
      <c r="E144" s="57"/>
      <c r="F144" s="56"/>
      <c r="H144" s="55"/>
      <c r="I144" s="56"/>
      <c r="J144" s="57"/>
      <c r="K144" s="57"/>
      <c r="L144" s="56"/>
      <c r="N144" s="22" t="s">
        <v>70</v>
      </c>
    </row>
    <row r="145" spans="2:14" x14ac:dyDescent="0.35">
      <c r="B145" s="55" t="str">
        <f xml:space="preserve"> "3.01.03"</f>
        <v>3.01.03</v>
      </c>
      <c r="C145" s="56"/>
      <c r="D145" s="57" t="s">
        <v>120</v>
      </c>
      <c r="E145" s="57"/>
      <c r="F145" s="56"/>
      <c r="H145" s="55" t="s">
        <v>410</v>
      </c>
      <c r="I145" s="56"/>
      <c r="J145" s="57" t="s">
        <v>120</v>
      </c>
      <c r="K145" s="57"/>
      <c r="L145" s="56"/>
      <c r="N145" s="22" t="s">
        <v>573</v>
      </c>
    </row>
    <row r="146" spans="2:14" x14ac:dyDescent="0.35">
      <c r="B146" s="55" t="str">
        <f xml:space="preserve"> "3.01.03.01"</f>
        <v>3.01.03.01</v>
      </c>
      <c r="C146" s="56"/>
      <c r="D146" s="57" t="s">
        <v>121</v>
      </c>
      <c r="E146" s="57"/>
      <c r="F146" s="56"/>
      <c r="H146" s="55" t="s">
        <v>411</v>
      </c>
      <c r="I146" s="56"/>
      <c r="J146" s="57" t="s">
        <v>121</v>
      </c>
      <c r="K146" s="57"/>
      <c r="L146" s="56"/>
      <c r="N146" s="22" t="s">
        <v>573</v>
      </c>
    </row>
    <row r="147" spans="2:14" x14ac:dyDescent="0.35">
      <c r="B147" s="55" t="str">
        <f xml:space="preserve"> "3.01.03.02"</f>
        <v>3.01.03.02</v>
      </c>
      <c r="C147" s="56"/>
      <c r="D147" s="57" t="s">
        <v>122</v>
      </c>
      <c r="E147" s="57"/>
      <c r="F147" s="56"/>
      <c r="H147" s="55" t="s">
        <v>412</v>
      </c>
      <c r="I147" s="56"/>
      <c r="J147" s="57" t="s">
        <v>122</v>
      </c>
      <c r="K147" s="57"/>
      <c r="L147" s="56"/>
      <c r="N147" s="22" t="s">
        <v>573</v>
      </c>
    </row>
    <row r="148" spans="2:14" x14ac:dyDescent="0.35">
      <c r="B148" s="55" t="str">
        <f xml:space="preserve"> "3.01.03.03"</f>
        <v>3.01.03.03</v>
      </c>
      <c r="C148" s="56"/>
      <c r="D148" s="57" t="s">
        <v>123</v>
      </c>
      <c r="E148" s="57"/>
      <c r="F148" s="56"/>
      <c r="H148" s="55" t="s">
        <v>413</v>
      </c>
      <c r="I148" s="56"/>
      <c r="J148" s="57" t="s">
        <v>123</v>
      </c>
      <c r="K148" s="57"/>
      <c r="L148" s="56"/>
      <c r="N148" s="22" t="s">
        <v>573</v>
      </c>
    </row>
    <row r="149" spans="2:14" x14ac:dyDescent="0.35">
      <c r="B149" s="55" t="str">
        <f xml:space="preserve"> "3.01.04"</f>
        <v>3.01.04</v>
      </c>
      <c r="C149" s="56"/>
      <c r="D149" s="57" t="s">
        <v>124</v>
      </c>
      <c r="E149" s="57"/>
      <c r="F149" s="56"/>
      <c r="H149" s="55" t="s">
        <v>414</v>
      </c>
      <c r="I149" s="56"/>
      <c r="J149" s="57" t="s">
        <v>124</v>
      </c>
      <c r="K149" s="57"/>
      <c r="L149" s="56"/>
      <c r="N149" s="22" t="s">
        <v>573</v>
      </c>
    </row>
    <row r="150" spans="2:14" x14ac:dyDescent="0.35">
      <c r="B150" s="55" t="str">
        <f xml:space="preserve"> "3.01.04.01"</f>
        <v>3.01.04.01</v>
      </c>
      <c r="C150" s="56"/>
      <c r="D150" s="57" t="s">
        <v>125</v>
      </c>
      <c r="E150" s="57"/>
      <c r="F150" s="56"/>
      <c r="H150" s="55" t="s">
        <v>415</v>
      </c>
      <c r="I150" s="56"/>
      <c r="J150" s="57" t="s">
        <v>125</v>
      </c>
      <c r="K150" s="57"/>
      <c r="L150" s="56"/>
      <c r="N150" s="22" t="s">
        <v>573</v>
      </c>
    </row>
    <row r="151" spans="2:14" x14ac:dyDescent="0.35">
      <c r="B151" s="55" t="str">
        <f xml:space="preserve"> "3.01.04.02"</f>
        <v>3.01.04.02</v>
      </c>
      <c r="C151" s="56"/>
      <c r="D151" s="57" t="s">
        <v>122</v>
      </c>
      <c r="E151" s="57"/>
      <c r="F151" s="56"/>
      <c r="H151" s="55" t="s">
        <v>416</v>
      </c>
      <c r="I151" s="56"/>
      <c r="J151" s="57" t="s">
        <v>122</v>
      </c>
      <c r="K151" s="57"/>
      <c r="L151" s="56"/>
      <c r="N151" s="22" t="s">
        <v>573</v>
      </c>
    </row>
    <row r="152" spans="2:14" x14ac:dyDescent="0.35">
      <c r="B152" s="55" t="str">
        <f xml:space="preserve"> "3.01.04.03"</f>
        <v>3.01.04.03</v>
      </c>
      <c r="C152" s="56"/>
      <c r="D152" s="57" t="s">
        <v>126</v>
      </c>
      <c r="E152" s="57"/>
      <c r="F152" s="56"/>
      <c r="H152" s="55" t="s">
        <v>417</v>
      </c>
      <c r="I152" s="56"/>
      <c r="J152" s="57" t="s">
        <v>126</v>
      </c>
      <c r="K152" s="57"/>
      <c r="L152" s="56"/>
      <c r="N152" s="22" t="s">
        <v>573</v>
      </c>
    </row>
    <row r="153" spans="2:14" ht="29" x14ac:dyDescent="0.35">
      <c r="B153" s="55" t="str">
        <f xml:space="preserve"> "3.02"</f>
        <v>3.02</v>
      </c>
      <c r="C153" s="56"/>
      <c r="D153" s="57" t="s">
        <v>127</v>
      </c>
      <c r="E153" s="57"/>
      <c r="F153" s="56"/>
      <c r="G153" s="5"/>
      <c r="H153" s="55" t="s">
        <v>418</v>
      </c>
      <c r="I153" s="56"/>
      <c r="J153" s="57" t="s">
        <v>128</v>
      </c>
      <c r="K153" s="57"/>
      <c r="L153" s="56"/>
      <c r="N153" s="22" t="s">
        <v>570</v>
      </c>
    </row>
    <row r="154" spans="2:14" x14ac:dyDescent="0.35">
      <c r="B154" s="55"/>
      <c r="C154" s="56"/>
      <c r="D154" s="57"/>
      <c r="E154" s="57"/>
      <c r="F154" s="56"/>
      <c r="H154" s="55" t="s">
        <v>419</v>
      </c>
      <c r="I154" s="56"/>
      <c r="J154" s="57" t="s">
        <v>129</v>
      </c>
      <c r="K154" s="57"/>
      <c r="L154" s="56"/>
      <c r="N154" s="22" t="s">
        <v>571</v>
      </c>
    </row>
    <row r="155" spans="2:14" x14ac:dyDescent="0.35">
      <c r="B155" s="55"/>
      <c r="C155" s="56"/>
      <c r="D155" s="57"/>
      <c r="E155" s="57"/>
      <c r="F155" s="56"/>
      <c r="H155" s="55" t="s">
        <v>420</v>
      </c>
      <c r="I155" s="56"/>
      <c r="J155" s="57" t="s">
        <v>130</v>
      </c>
      <c r="K155" s="57"/>
      <c r="L155" s="56"/>
      <c r="N155" s="22" t="s">
        <v>571</v>
      </c>
    </row>
    <row r="156" spans="2:14" ht="14.5" customHeight="1" x14ac:dyDescent="0.35">
      <c r="B156" s="55" t="str">
        <f xml:space="preserve"> "3.02.01"</f>
        <v>3.02.01</v>
      </c>
      <c r="C156" s="56"/>
      <c r="D156" s="57" t="s">
        <v>114</v>
      </c>
      <c r="E156" s="57"/>
      <c r="F156" s="56"/>
      <c r="H156" s="55"/>
      <c r="I156" s="56"/>
      <c r="J156" s="57"/>
      <c r="K156" s="57"/>
      <c r="L156" s="56"/>
      <c r="N156" s="22" t="s">
        <v>21</v>
      </c>
    </row>
    <row r="157" spans="2:14" ht="14.5" customHeight="1" x14ac:dyDescent="0.35">
      <c r="B157" s="55" t="str">
        <f xml:space="preserve"> "3.02.01.01"</f>
        <v>3.02.01.01</v>
      </c>
      <c r="C157" s="56"/>
      <c r="D157" s="57" t="s">
        <v>131</v>
      </c>
      <c r="E157" s="57"/>
      <c r="F157" s="56"/>
      <c r="H157" s="55"/>
      <c r="I157" s="56"/>
      <c r="J157" s="57"/>
      <c r="K157" s="57"/>
      <c r="L157" s="56"/>
      <c r="N157" s="22" t="s">
        <v>70</v>
      </c>
    </row>
    <row r="158" spans="2:14" ht="14.5" customHeight="1" x14ac:dyDescent="0.35">
      <c r="B158" s="55" t="str">
        <f xml:space="preserve"> "3.02.01.02"</f>
        <v>3.02.01.02</v>
      </c>
      <c r="C158" s="56"/>
      <c r="D158" s="57" t="s">
        <v>132</v>
      </c>
      <c r="E158" s="57"/>
      <c r="F158" s="56"/>
      <c r="H158" s="55"/>
      <c r="I158" s="56"/>
      <c r="J158" s="57"/>
      <c r="K158" s="57"/>
      <c r="L158" s="56"/>
      <c r="N158" s="22" t="s">
        <v>70</v>
      </c>
    </row>
    <row r="159" spans="2:14" ht="14.5" customHeight="1" x14ac:dyDescent="0.35">
      <c r="B159" s="55" t="str">
        <f xml:space="preserve"> "3.02.01.03"</f>
        <v>3.02.01.03</v>
      </c>
      <c r="C159" s="56"/>
      <c r="D159" s="57" t="s">
        <v>133</v>
      </c>
      <c r="E159" s="57"/>
      <c r="F159" s="56"/>
      <c r="H159" s="55"/>
      <c r="I159" s="56"/>
      <c r="J159" s="57"/>
      <c r="K159" s="57"/>
      <c r="L159" s="56"/>
      <c r="N159" s="22" t="s">
        <v>70</v>
      </c>
    </row>
    <row r="160" spans="2:14" ht="14.5" customHeight="1" x14ac:dyDescent="0.35">
      <c r="B160" s="55" t="str">
        <f xml:space="preserve"> "3.02.02"</f>
        <v>3.02.02</v>
      </c>
      <c r="C160" s="56"/>
      <c r="D160" s="57" t="s">
        <v>117</v>
      </c>
      <c r="E160" s="57"/>
      <c r="F160" s="56"/>
      <c r="H160" s="55"/>
      <c r="I160" s="56"/>
      <c r="J160" s="57"/>
      <c r="K160" s="57"/>
      <c r="L160" s="56"/>
      <c r="N160" s="22" t="s">
        <v>21</v>
      </c>
    </row>
    <row r="161" spans="2:14" ht="15" customHeight="1" x14ac:dyDescent="0.35">
      <c r="B161" s="55" t="str">
        <f xml:space="preserve"> "3.02.02.01"</f>
        <v>3.02.02.01</v>
      </c>
      <c r="C161" s="56"/>
      <c r="D161" s="57" t="s">
        <v>134</v>
      </c>
      <c r="E161" s="57"/>
      <c r="F161" s="56"/>
      <c r="H161" s="55"/>
      <c r="I161" s="56"/>
      <c r="J161" s="57"/>
      <c r="K161" s="57"/>
      <c r="L161" s="56"/>
      <c r="N161" s="22" t="s">
        <v>70</v>
      </c>
    </row>
    <row r="162" spans="2:14" ht="15" customHeight="1" x14ac:dyDescent="0.35">
      <c r="B162" s="55" t="str">
        <f xml:space="preserve"> "3.02.02.02"</f>
        <v>3.02.02.02</v>
      </c>
      <c r="C162" s="56"/>
      <c r="D162" s="57" t="s">
        <v>135</v>
      </c>
      <c r="E162" s="57"/>
      <c r="F162" s="56"/>
      <c r="H162" s="55"/>
      <c r="I162" s="56"/>
      <c r="J162" s="57"/>
      <c r="K162" s="57"/>
      <c r="L162" s="56"/>
      <c r="N162" s="22" t="s">
        <v>70</v>
      </c>
    </row>
    <row r="163" spans="2:14" ht="15" customHeight="1" x14ac:dyDescent="0.35">
      <c r="B163" s="55" t="str">
        <f xml:space="preserve"> "3.02.02.03"</f>
        <v>3.02.02.03</v>
      </c>
      <c r="C163" s="56"/>
      <c r="D163" s="57" t="s">
        <v>136</v>
      </c>
      <c r="E163" s="57"/>
      <c r="F163" s="56"/>
      <c r="H163" s="55"/>
      <c r="I163" s="56"/>
      <c r="J163" s="57"/>
      <c r="K163" s="57"/>
      <c r="L163" s="56"/>
      <c r="N163" s="22" t="s">
        <v>70</v>
      </c>
    </row>
    <row r="164" spans="2:14" ht="15" customHeight="1" x14ac:dyDescent="0.35">
      <c r="B164" s="55" t="str">
        <f xml:space="preserve"> "3.02.03"</f>
        <v>3.02.03</v>
      </c>
      <c r="C164" s="56"/>
      <c r="D164" s="57" t="s">
        <v>120</v>
      </c>
      <c r="E164" s="57"/>
      <c r="F164" s="56"/>
      <c r="H164" s="55" t="s">
        <v>421</v>
      </c>
      <c r="I164" s="56"/>
      <c r="J164" s="57" t="s">
        <v>120</v>
      </c>
      <c r="K164" s="57"/>
      <c r="L164" s="56"/>
      <c r="N164" s="22"/>
    </row>
    <row r="165" spans="2:14" ht="15" customHeight="1" x14ac:dyDescent="0.35">
      <c r="B165" s="55" t="str">
        <f xml:space="preserve"> "3.02.03.01"</f>
        <v>3.02.03.01</v>
      </c>
      <c r="C165" s="56"/>
      <c r="D165" s="57" t="s">
        <v>137</v>
      </c>
      <c r="E165" s="57"/>
      <c r="F165" s="56"/>
      <c r="H165" s="55" t="str">
        <f xml:space="preserve"> "3.02.03.01"</f>
        <v>3.02.03.01</v>
      </c>
      <c r="I165" s="56"/>
      <c r="J165" s="57" t="s">
        <v>137</v>
      </c>
      <c r="K165" s="57"/>
      <c r="L165" s="56"/>
      <c r="N165" s="22"/>
    </row>
    <row r="166" spans="2:14" ht="15" customHeight="1" x14ac:dyDescent="0.35">
      <c r="B166" s="55" t="str">
        <f xml:space="preserve"> "3.02.03.02"</f>
        <v>3.02.03.02</v>
      </c>
      <c r="C166" s="56"/>
      <c r="D166" s="57" t="s">
        <v>138</v>
      </c>
      <c r="E166" s="57"/>
      <c r="F166" s="56"/>
      <c r="H166" s="55" t="str">
        <f xml:space="preserve"> "3.02.03.02"</f>
        <v>3.02.03.02</v>
      </c>
      <c r="I166" s="56"/>
      <c r="J166" s="57" t="s">
        <v>138</v>
      </c>
      <c r="K166" s="57"/>
      <c r="L166" s="56"/>
      <c r="N166" s="22"/>
    </row>
    <row r="167" spans="2:14" ht="15" customHeight="1" x14ac:dyDescent="0.35">
      <c r="B167" s="55" t="str">
        <f xml:space="preserve"> "3.02.03.03"</f>
        <v>3.02.03.03</v>
      </c>
      <c r="C167" s="56"/>
      <c r="D167" s="57" t="s">
        <v>139</v>
      </c>
      <c r="E167" s="57"/>
      <c r="F167" s="56"/>
      <c r="H167" s="55" t="str">
        <f xml:space="preserve"> "3.02.03.03"</f>
        <v>3.02.03.03</v>
      </c>
      <c r="I167" s="56"/>
      <c r="J167" s="57" t="s">
        <v>139</v>
      </c>
      <c r="K167" s="57"/>
      <c r="L167" s="56"/>
      <c r="N167" s="22"/>
    </row>
    <row r="168" spans="2:14" x14ac:dyDescent="0.35">
      <c r="B168" s="55" t="str">
        <f xml:space="preserve"> "3.02.04"</f>
        <v>3.02.04</v>
      </c>
      <c r="C168" s="56"/>
      <c r="D168" s="57" t="s">
        <v>124</v>
      </c>
      <c r="E168" s="57"/>
      <c r="F168" s="56"/>
      <c r="H168" s="55" t="s">
        <v>422</v>
      </c>
      <c r="I168" s="56"/>
      <c r="J168" s="57" t="s">
        <v>124</v>
      </c>
      <c r="K168" s="57"/>
      <c r="L168" s="56"/>
      <c r="N168" s="22" t="s">
        <v>573</v>
      </c>
    </row>
    <row r="169" spans="2:14" x14ac:dyDescent="0.35">
      <c r="B169" s="55" t="str">
        <f xml:space="preserve"> "3.02.04.01"</f>
        <v>3.02.04.01</v>
      </c>
      <c r="C169" s="56"/>
      <c r="D169" s="57" t="s">
        <v>140</v>
      </c>
      <c r="E169" s="57"/>
      <c r="F169" s="56"/>
      <c r="H169" s="55" t="s">
        <v>423</v>
      </c>
      <c r="I169" s="56"/>
      <c r="J169" s="57" t="s">
        <v>140</v>
      </c>
      <c r="K169" s="57"/>
      <c r="L169" s="56"/>
      <c r="N169" s="22" t="s">
        <v>573</v>
      </c>
    </row>
    <row r="170" spans="2:14" x14ac:dyDescent="0.35">
      <c r="B170" s="55" t="str">
        <f xml:space="preserve"> "3.02.04.02"</f>
        <v>3.02.04.02</v>
      </c>
      <c r="C170" s="56"/>
      <c r="D170" s="57" t="s">
        <v>141</v>
      </c>
      <c r="E170" s="57"/>
      <c r="F170" s="56"/>
      <c r="H170" s="55" t="s">
        <v>424</v>
      </c>
      <c r="I170" s="56"/>
      <c r="J170" s="57" t="s">
        <v>141</v>
      </c>
      <c r="K170" s="57"/>
      <c r="L170" s="56"/>
      <c r="N170" s="22" t="s">
        <v>573</v>
      </c>
    </row>
    <row r="171" spans="2:14" x14ac:dyDescent="0.35">
      <c r="B171" s="55" t="str">
        <f xml:space="preserve"> "3.02.04.03"</f>
        <v>3.02.04.03</v>
      </c>
      <c r="C171" s="56"/>
      <c r="D171" s="57" t="s">
        <v>142</v>
      </c>
      <c r="E171" s="57"/>
      <c r="F171" s="56"/>
      <c r="H171" s="55" t="s">
        <v>425</v>
      </c>
      <c r="I171" s="56"/>
      <c r="J171" s="57" t="s">
        <v>142</v>
      </c>
      <c r="K171" s="57"/>
      <c r="L171" s="56"/>
      <c r="N171" s="22" t="s">
        <v>573</v>
      </c>
    </row>
    <row r="172" spans="2:14" x14ac:dyDescent="0.35">
      <c r="B172" s="55" t="str">
        <f xml:space="preserve"> "3.03"</f>
        <v>3.03</v>
      </c>
      <c r="C172" s="56"/>
      <c r="D172" s="57" t="s">
        <v>143</v>
      </c>
      <c r="E172" s="57"/>
      <c r="F172" s="56"/>
      <c r="H172" s="55" t="s">
        <v>426</v>
      </c>
      <c r="I172" s="56"/>
      <c r="J172" s="57" t="s">
        <v>143</v>
      </c>
      <c r="K172" s="57"/>
      <c r="L172" s="56"/>
      <c r="N172" s="22" t="s">
        <v>573</v>
      </c>
    </row>
    <row r="173" spans="2:14" x14ac:dyDescent="0.35">
      <c r="B173" s="55" t="str">
        <f xml:space="preserve"> "3.04"</f>
        <v>3.04</v>
      </c>
      <c r="C173" s="56"/>
      <c r="D173" s="57" t="s">
        <v>144</v>
      </c>
      <c r="E173" s="57"/>
      <c r="F173" s="56"/>
      <c r="H173" s="55" t="s">
        <v>427</v>
      </c>
      <c r="I173" s="56"/>
      <c r="J173" s="57" t="s">
        <v>144</v>
      </c>
      <c r="K173" s="57"/>
      <c r="L173" s="56"/>
      <c r="N173" s="22" t="s">
        <v>573</v>
      </c>
    </row>
    <row r="174" spans="2:14" x14ac:dyDescent="0.35">
      <c r="B174" s="55" t="str">
        <f xml:space="preserve"> "3.04.01"</f>
        <v>3.04.01</v>
      </c>
      <c r="C174" s="56"/>
      <c r="D174" s="57" t="s">
        <v>145</v>
      </c>
      <c r="E174" s="57"/>
      <c r="F174" s="56"/>
      <c r="H174" s="55" t="s">
        <v>428</v>
      </c>
      <c r="I174" s="56"/>
      <c r="J174" s="57" t="s">
        <v>145</v>
      </c>
      <c r="K174" s="57"/>
      <c r="L174" s="56"/>
      <c r="N174" s="22" t="s">
        <v>573</v>
      </c>
    </row>
    <row r="175" spans="2:14" x14ac:dyDescent="0.35">
      <c r="B175" s="55" t="str">
        <f xml:space="preserve"> "3.04.02"</f>
        <v>3.04.02</v>
      </c>
      <c r="C175" s="56"/>
      <c r="D175" s="57" t="s">
        <v>146</v>
      </c>
      <c r="E175" s="57"/>
      <c r="F175" s="56"/>
      <c r="H175" s="55" t="s">
        <v>429</v>
      </c>
      <c r="I175" s="56"/>
      <c r="J175" s="57" t="s">
        <v>146</v>
      </c>
      <c r="K175" s="57"/>
      <c r="L175" s="56"/>
      <c r="N175" s="22" t="s">
        <v>573</v>
      </c>
    </row>
    <row r="176" spans="2:14" x14ac:dyDescent="0.35">
      <c r="B176" s="55" t="str">
        <f xml:space="preserve"> "3.04.03"</f>
        <v>3.04.03</v>
      </c>
      <c r="C176" s="56"/>
      <c r="D176" s="57" t="s">
        <v>147</v>
      </c>
      <c r="E176" s="57"/>
      <c r="F176" s="56"/>
      <c r="H176" s="55" t="s">
        <v>430</v>
      </c>
      <c r="I176" s="56"/>
      <c r="J176" s="57" t="s">
        <v>147</v>
      </c>
      <c r="K176" s="57"/>
      <c r="L176" s="56"/>
      <c r="N176" s="22" t="s">
        <v>573</v>
      </c>
    </row>
    <row r="177" spans="2:14" x14ac:dyDescent="0.35">
      <c r="B177" s="55" t="str">
        <f xml:space="preserve"> "3.04.04"</f>
        <v>3.04.04</v>
      </c>
      <c r="C177" s="56"/>
      <c r="D177" s="57" t="s">
        <v>148</v>
      </c>
      <c r="E177" s="57"/>
      <c r="F177" s="56"/>
      <c r="H177" s="55" t="s">
        <v>431</v>
      </c>
      <c r="I177" s="56"/>
      <c r="J177" s="57" t="s">
        <v>148</v>
      </c>
      <c r="K177" s="57"/>
      <c r="L177" s="56"/>
      <c r="N177" s="22" t="s">
        <v>573</v>
      </c>
    </row>
    <row r="178" spans="2:14" x14ac:dyDescent="0.35">
      <c r="B178" s="55" t="str">
        <f xml:space="preserve"> "3.04.05"</f>
        <v>3.04.05</v>
      </c>
      <c r="C178" s="56"/>
      <c r="D178" s="57" t="s">
        <v>149</v>
      </c>
      <c r="E178" s="57"/>
      <c r="F178" s="56"/>
      <c r="H178" s="55" t="s">
        <v>432</v>
      </c>
      <c r="I178" s="56"/>
      <c r="J178" s="57" t="s">
        <v>149</v>
      </c>
      <c r="K178" s="57"/>
      <c r="L178" s="56"/>
      <c r="N178" s="22" t="s">
        <v>573</v>
      </c>
    </row>
    <row r="179" spans="2:14" x14ac:dyDescent="0.35">
      <c r="B179" s="55" t="str">
        <f xml:space="preserve"> "3.04.06"</f>
        <v>3.04.06</v>
      </c>
      <c r="C179" s="56"/>
      <c r="D179" s="57" t="s">
        <v>150</v>
      </c>
      <c r="E179" s="57"/>
      <c r="F179" s="56"/>
      <c r="H179" s="55" t="s">
        <v>433</v>
      </c>
      <c r="I179" s="56"/>
      <c r="J179" s="57" t="s">
        <v>150</v>
      </c>
      <c r="K179" s="57"/>
      <c r="L179" s="56"/>
      <c r="N179" s="22" t="s">
        <v>573</v>
      </c>
    </row>
    <row r="180" spans="2:14" x14ac:dyDescent="0.35">
      <c r="B180" s="55" t="str">
        <f xml:space="preserve"> "3.04.07"</f>
        <v>3.04.07</v>
      </c>
      <c r="C180" s="56"/>
      <c r="D180" s="57" t="s">
        <v>151</v>
      </c>
      <c r="E180" s="57"/>
      <c r="F180" s="56"/>
      <c r="H180" s="55" t="s">
        <v>434</v>
      </c>
      <c r="I180" s="56"/>
      <c r="J180" s="57" t="s">
        <v>151</v>
      </c>
      <c r="K180" s="57"/>
      <c r="L180" s="56"/>
      <c r="N180" s="22" t="s">
        <v>573</v>
      </c>
    </row>
    <row r="181" spans="2:14" x14ac:dyDescent="0.35">
      <c r="B181" s="55" t="str">
        <f xml:space="preserve"> "3.04.08"</f>
        <v>3.04.08</v>
      </c>
      <c r="C181" s="56"/>
      <c r="D181" s="57" t="s">
        <v>152</v>
      </c>
      <c r="E181" s="57"/>
      <c r="F181" s="56"/>
      <c r="H181" s="55" t="s">
        <v>435</v>
      </c>
      <c r="I181" s="56"/>
      <c r="J181" s="57" t="s">
        <v>152</v>
      </c>
      <c r="K181" s="57"/>
      <c r="L181" s="56"/>
      <c r="N181" s="22" t="s">
        <v>573</v>
      </c>
    </row>
    <row r="182" spans="2:14" x14ac:dyDescent="0.35">
      <c r="B182" s="55" t="str">
        <f xml:space="preserve"> "3.05"</f>
        <v>3.05</v>
      </c>
      <c r="C182" s="56"/>
      <c r="D182" s="57" t="s">
        <v>153</v>
      </c>
      <c r="E182" s="57"/>
      <c r="F182" s="56"/>
      <c r="H182" s="55" t="s">
        <v>436</v>
      </c>
      <c r="I182" s="56"/>
      <c r="J182" s="57" t="s">
        <v>153</v>
      </c>
      <c r="K182" s="57"/>
      <c r="L182" s="56"/>
      <c r="N182" s="22" t="s">
        <v>573</v>
      </c>
    </row>
    <row r="183" spans="2:14" x14ac:dyDescent="0.35">
      <c r="B183" s="55" t="str">
        <f xml:space="preserve"> "3.06"</f>
        <v>3.06</v>
      </c>
      <c r="C183" s="56"/>
      <c r="D183" s="57" t="s">
        <v>154</v>
      </c>
      <c r="E183" s="57"/>
      <c r="F183" s="56"/>
      <c r="H183" s="55" t="s">
        <v>437</v>
      </c>
      <c r="I183" s="56"/>
      <c r="J183" s="57" t="s">
        <v>154</v>
      </c>
      <c r="K183" s="57"/>
      <c r="L183" s="56"/>
      <c r="N183" s="22" t="s">
        <v>573</v>
      </c>
    </row>
    <row r="184" spans="2:14" x14ac:dyDescent="0.35">
      <c r="B184" s="55" t="str">
        <f xml:space="preserve"> "3.06.01"</f>
        <v>3.06.01</v>
      </c>
      <c r="C184" s="56"/>
      <c r="D184" s="57" t="s">
        <v>155</v>
      </c>
      <c r="E184" s="57"/>
      <c r="F184" s="56"/>
      <c r="H184" s="55" t="s">
        <v>438</v>
      </c>
      <c r="I184" s="56"/>
      <c r="J184" s="57" t="s">
        <v>155</v>
      </c>
      <c r="K184" s="57"/>
      <c r="L184" s="56"/>
      <c r="N184" s="22" t="s">
        <v>573</v>
      </c>
    </row>
    <row r="185" spans="2:14" x14ac:dyDescent="0.35">
      <c r="B185" s="55" t="str">
        <f xml:space="preserve"> "3.06.02"</f>
        <v>3.06.02</v>
      </c>
      <c r="C185" s="56"/>
      <c r="D185" s="57" t="s">
        <v>156</v>
      </c>
      <c r="E185" s="57"/>
      <c r="F185" s="56"/>
      <c r="H185" s="55" t="s">
        <v>439</v>
      </c>
      <c r="I185" s="56"/>
      <c r="J185" s="57" t="s">
        <v>156</v>
      </c>
      <c r="K185" s="57"/>
      <c r="L185" s="56"/>
      <c r="N185" s="22" t="s">
        <v>573</v>
      </c>
    </row>
    <row r="186" spans="2:14" x14ac:dyDescent="0.35">
      <c r="B186" s="55" t="str">
        <f xml:space="preserve"> "3.07"</f>
        <v>3.07</v>
      </c>
      <c r="C186" s="56"/>
      <c r="D186" s="57" t="s">
        <v>157</v>
      </c>
      <c r="E186" s="57"/>
      <c r="F186" s="56"/>
      <c r="H186" s="55" t="s">
        <v>440</v>
      </c>
      <c r="I186" s="56"/>
      <c r="J186" s="57" t="s">
        <v>157</v>
      </c>
      <c r="K186" s="57"/>
      <c r="L186" s="56"/>
      <c r="N186" s="22" t="s">
        <v>573</v>
      </c>
    </row>
    <row r="187" spans="2:14" x14ac:dyDescent="0.35">
      <c r="B187" s="55" t="str">
        <f xml:space="preserve"> "3.08"</f>
        <v>3.08</v>
      </c>
      <c r="C187" s="56"/>
      <c r="D187" s="57" t="s">
        <v>158</v>
      </c>
      <c r="E187" s="57"/>
      <c r="F187" s="56"/>
      <c r="H187" s="55" t="s">
        <v>441</v>
      </c>
      <c r="I187" s="56"/>
      <c r="J187" s="57" t="s">
        <v>158</v>
      </c>
      <c r="K187" s="57"/>
      <c r="L187" s="56"/>
      <c r="N187" s="22" t="s">
        <v>573</v>
      </c>
    </row>
    <row r="188" spans="2:14" x14ac:dyDescent="0.35">
      <c r="B188" s="55" t="str">
        <f xml:space="preserve"> "3.08.01"</f>
        <v>3.08.01</v>
      </c>
      <c r="C188" s="56"/>
      <c r="D188" s="57" t="s">
        <v>159</v>
      </c>
      <c r="E188" s="57"/>
      <c r="F188" s="56"/>
      <c r="H188" s="55" t="s">
        <v>442</v>
      </c>
      <c r="I188" s="56"/>
      <c r="J188" s="57" t="s">
        <v>159</v>
      </c>
      <c r="K188" s="57"/>
      <c r="L188" s="56"/>
      <c r="N188" s="22" t="s">
        <v>573</v>
      </c>
    </row>
    <row r="189" spans="2:14" x14ac:dyDescent="0.35">
      <c r="B189" s="55" t="str">
        <f xml:space="preserve"> "3.08.02"</f>
        <v>3.08.02</v>
      </c>
      <c r="C189" s="56"/>
      <c r="D189" s="57" t="s">
        <v>160</v>
      </c>
      <c r="E189" s="57"/>
      <c r="F189" s="56"/>
      <c r="H189" s="55" t="s">
        <v>443</v>
      </c>
      <c r="I189" s="56"/>
      <c r="J189" s="57" t="s">
        <v>160</v>
      </c>
      <c r="K189" s="57"/>
      <c r="L189" s="56"/>
      <c r="N189" s="22" t="s">
        <v>573</v>
      </c>
    </row>
    <row r="190" spans="2:14" ht="29" x14ac:dyDescent="0.35">
      <c r="B190" s="3"/>
      <c r="C190" s="4"/>
      <c r="F190" s="4"/>
      <c r="H190" s="3" t="s">
        <v>444</v>
      </c>
      <c r="I190" s="4"/>
      <c r="J190" t="s">
        <v>275</v>
      </c>
      <c r="L190" s="4"/>
      <c r="N190" s="22" t="s">
        <v>592</v>
      </c>
    </row>
    <row r="191" spans="2:14" x14ac:dyDescent="0.35">
      <c r="B191" s="55" t="str">
        <f xml:space="preserve"> "3.09"</f>
        <v>3.09</v>
      </c>
      <c r="C191" s="56"/>
      <c r="D191" s="57" t="s">
        <v>161</v>
      </c>
      <c r="E191" s="57"/>
      <c r="F191" s="56"/>
      <c r="H191" s="55" t="s">
        <v>445</v>
      </c>
      <c r="I191" s="56"/>
      <c r="J191" s="57" t="s">
        <v>161</v>
      </c>
      <c r="K191" s="57"/>
      <c r="L191" s="56"/>
      <c r="N191" s="22" t="s">
        <v>573</v>
      </c>
    </row>
    <row r="192" spans="2:14" x14ac:dyDescent="0.35">
      <c r="B192" s="55" t="str">
        <f xml:space="preserve"> "3.10"</f>
        <v>3.10</v>
      </c>
      <c r="C192" s="56"/>
      <c r="D192" s="57" t="s">
        <v>162</v>
      </c>
      <c r="E192" s="57"/>
      <c r="F192" s="56"/>
      <c r="H192" s="55" t="s">
        <v>446</v>
      </c>
      <c r="I192" s="56"/>
      <c r="J192" s="57" t="s">
        <v>162</v>
      </c>
      <c r="K192" s="57"/>
      <c r="L192" s="56"/>
      <c r="N192" s="22" t="s">
        <v>573</v>
      </c>
    </row>
    <row r="193" spans="2:14" x14ac:dyDescent="0.35">
      <c r="B193" s="55" t="str">
        <f xml:space="preserve"> "3.10.01"</f>
        <v>3.10.01</v>
      </c>
      <c r="C193" s="56"/>
      <c r="D193" s="57" t="s">
        <v>163</v>
      </c>
      <c r="E193" s="57"/>
      <c r="F193" s="56"/>
      <c r="H193" s="55" t="s">
        <v>447</v>
      </c>
      <c r="I193" s="56"/>
      <c r="J193" s="57" t="s">
        <v>163</v>
      </c>
      <c r="K193" s="57"/>
      <c r="L193" s="56"/>
      <c r="N193" s="22" t="s">
        <v>573</v>
      </c>
    </row>
    <row r="194" spans="2:14" x14ac:dyDescent="0.35">
      <c r="B194" s="55" t="str">
        <f xml:space="preserve"> "3.10.02"</f>
        <v>3.10.02</v>
      </c>
      <c r="C194" s="56"/>
      <c r="D194" s="57" t="s">
        <v>164</v>
      </c>
      <c r="E194" s="57"/>
      <c r="F194" s="56"/>
      <c r="H194" s="55" t="s">
        <v>448</v>
      </c>
      <c r="I194" s="56"/>
      <c r="J194" s="57" t="s">
        <v>164</v>
      </c>
      <c r="K194" s="57"/>
      <c r="L194" s="56"/>
      <c r="N194" s="22" t="s">
        <v>573</v>
      </c>
    </row>
    <row r="195" spans="2:14" x14ac:dyDescent="0.35">
      <c r="B195" s="55" t="str">
        <f xml:space="preserve"> "3.11"</f>
        <v>3.11</v>
      </c>
      <c r="C195" s="56"/>
      <c r="D195" s="57" t="s">
        <v>165</v>
      </c>
      <c r="E195" s="57"/>
      <c r="F195" s="56"/>
      <c r="H195" s="55" t="s">
        <v>449</v>
      </c>
      <c r="I195" s="56"/>
      <c r="J195" s="57" t="s">
        <v>165</v>
      </c>
      <c r="K195" s="57"/>
      <c r="L195" s="56"/>
      <c r="N195" s="22" t="s">
        <v>573</v>
      </c>
    </row>
    <row r="196" spans="2:14" x14ac:dyDescent="0.35">
      <c r="B196" s="55" t="str">
        <f xml:space="preserve"> "3.12"</f>
        <v>3.12</v>
      </c>
      <c r="C196" s="56"/>
      <c r="D196" s="57" t="s">
        <v>166</v>
      </c>
      <c r="E196" s="57"/>
      <c r="F196" s="56"/>
      <c r="H196" s="55" t="s">
        <v>450</v>
      </c>
      <c r="I196" s="56"/>
      <c r="J196" s="57" t="s">
        <v>166</v>
      </c>
      <c r="K196" s="57"/>
      <c r="L196" s="56"/>
      <c r="N196" s="22" t="s">
        <v>573</v>
      </c>
    </row>
    <row r="197" spans="2:14" x14ac:dyDescent="0.35">
      <c r="B197" s="55" t="str">
        <f xml:space="preserve"> "3.12.01"</f>
        <v>3.12.01</v>
      </c>
      <c r="C197" s="56"/>
      <c r="D197" s="57" t="s">
        <v>167</v>
      </c>
      <c r="E197" s="57"/>
      <c r="F197" s="56"/>
      <c r="H197" s="55" t="s">
        <v>451</v>
      </c>
      <c r="I197" s="56"/>
      <c r="J197" s="57" t="s">
        <v>167</v>
      </c>
      <c r="K197" s="57"/>
      <c r="L197" s="56"/>
      <c r="N197" s="22" t="s">
        <v>573</v>
      </c>
    </row>
    <row r="198" spans="2:14" x14ac:dyDescent="0.35">
      <c r="B198" s="55" t="str">
        <f xml:space="preserve"> "3.12.02"</f>
        <v>3.12.02</v>
      </c>
      <c r="C198" s="56"/>
      <c r="D198" s="57" t="s">
        <v>168</v>
      </c>
      <c r="E198" s="57"/>
      <c r="F198" s="56"/>
      <c r="H198" s="55" t="s">
        <v>452</v>
      </c>
      <c r="I198" s="56"/>
      <c r="J198" s="57" t="s">
        <v>168</v>
      </c>
      <c r="K198" s="57"/>
      <c r="L198" s="56"/>
      <c r="N198" s="22" t="s">
        <v>573</v>
      </c>
    </row>
    <row r="199" spans="2:14" x14ac:dyDescent="0.35">
      <c r="B199" s="55" t="str">
        <f xml:space="preserve"> "3.13"</f>
        <v>3.13</v>
      </c>
      <c r="C199" s="56"/>
      <c r="D199" s="57" t="s">
        <v>169</v>
      </c>
      <c r="E199" s="57"/>
      <c r="F199" s="56"/>
      <c r="H199" s="55" t="s">
        <v>453</v>
      </c>
      <c r="I199" s="56"/>
      <c r="J199" s="57" t="s">
        <v>169</v>
      </c>
      <c r="K199" s="57"/>
      <c r="L199" s="56"/>
      <c r="N199" s="22" t="s">
        <v>573</v>
      </c>
    </row>
    <row r="200" spans="2:14" x14ac:dyDescent="0.35">
      <c r="B200" s="55" t="str">
        <f xml:space="preserve"> "3.99"</f>
        <v>3.99</v>
      </c>
      <c r="C200" s="56"/>
      <c r="D200" s="57" t="s">
        <v>170</v>
      </c>
      <c r="E200" s="57"/>
      <c r="F200" s="56"/>
      <c r="H200" s="55" t="s">
        <v>454</v>
      </c>
      <c r="I200" s="56"/>
      <c r="J200" s="57" t="s">
        <v>170</v>
      </c>
      <c r="K200" s="57"/>
      <c r="L200" s="56"/>
      <c r="N200" s="22" t="s">
        <v>573</v>
      </c>
    </row>
    <row r="201" spans="2:14" x14ac:dyDescent="0.35">
      <c r="B201" s="55" t="str">
        <f xml:space="preserve"> "3.99.01"</f>
        <v>3.99.01</v>
      </c>
      <c r="C201" s="56"/>
      <c r="D201" s="57" t="s">
        <v>171</v>
      </c>
      <c r="E201" s="57"/>
      <c r="F201" s="56"/>
      <c r="H201" s="55" t="s">
        <v>455</v>
      </c>
      <c r="I201" s="56"/>
      <c r="J201" s="57" t="s">
        <v>171</v>
      </c>
      <c r="K201" s="57"/>
      <c r="L201" s="56"/>
      <c r="N201" s="22" t="s">
        <v>573</v>
      </c>
    </row>
    <row r="202" spans="2:14" x14ac:dyDescent="0.35">
      <c r="B202" s="55" t="str">
        <f xml:space="preserve"> "3.99.01.01"</f>
        <v>3.99.01.01</v>
      </c>
      <c r="C202" s="56"/>
      <c r="D202" s="57"/>
      <c r="E202" s="57"/>
      <c r="F202" s="56"/>
      <c r="H202" s="55" t="s">
        <v>456</v>
      </c>
      <c r="I202" s="56"/>
      <c r="J202" s="57"/>
      <c r="K202" s="57"/>
      <c r="L202" s="56"/>
      <c r="N202" s="22" t="s">
        <v>573</v>
      </c>
    </row>
    <row r="203" spans="2:14" x14ac:dyDescent="0.35">
      <c r="B203" s="55" t="str">
        <f xml:space="preserve"> "3.99.01.02"</f>
        <v>3.99.01.02</v>
      </c>
      <c r="C203" s="56"/>
      <c r="D203" s="57"/>
      <c r="E203" s="57"/>
      <c r="F203" s="56"/>
      <c r="H203" s="55" t="s">
        <v>457</v>
      </c>
      <c r="I203" s="56"/>
      <c r="J203" s="57"/>
      <c r="K203" s="57"/>
      <c r="L203" s="56"/>
      <c r="N203" s="22" t="s">
        <v>573</v>
      </c>
    </row>
    <row r="204" spans="2:14" x14ac:dyDescent="0.35">
      <c r="B204" s="55" t="str">
        <f xml:space="preserve"> "3.99.01.03"</f>
        <v>3.99.01.03</v>
      </c>
      <c r="C204" s="56"/>
      <c r="D204" s="57"/>
      <c r="E204" s="57"/>
      <c r="F204" s="56"/>
      <c r="H204" s="55" t="s">
        <v>458</v>
      </c>
      <c r="I204" s="56"/>
      <c r="J204" s="57"/>
      <c r="K204" s="57"/>
      <c r="L204" s="56"/>
      <c r="N204" s="22" t="s">
        <v>573</v>
      </c>
    </row>
    <row r="205" spans="2:14" x14ac:dyDescent="0.35">
      <c r="B205" s="55" t="str">
        <f xml:space="preserve"> "3.99.01.04"</f>
        <v>3.99.01.04</v>
      </c>
      <c r="C205" s="56"/>
      <c r="D205" s="57"/>
      <c r="E205" s="57"/>
      <c r="F205" s="56"/>
      <c r="H205" s="55" t="s">
        <v>459</v>
      </c>
      <c r="I205" s="56"/>
      <c r="J205" s="57"/>
      <c r="K205" s="57"/>
      <c r="L205" s="56"/>
      <c r="N205" s="22" t="s">
        <v>573</v>
      </c>
    </row>
    <row r="206" spans="2:14" x14ac:dyDescent="0.35">
      <c r="B206" s="55" t="str">
        <f xml:space="preserve"> "3.99.02"</f>
        <v>3.99.02</v>
      </c>
      <c r="C206" s="56"/>
      <c r="D206" s="57" t="s">
        <v>172</v>
      </c>
      <c r="E206" s="57"/>
      <c r="F206" s="56"/>
      <c r="H206" s="55" t="s">
        <v>460</v>
      </c>
      <c r="I206" s="56"/>
      <c r="J206" s="57" t="s">
        <v>172</v>
      </c>
      <c r="K206" s="57"/>
      <c r="L206" s="56"/>
      <c r="N206" s="22" t="s">
        <v>573</v>
      </c>
    </row>
    <row r="207" spans="2:14" x14ac:dyDescent="0.35">
      <c r="B207" s="55" t="str">
        <f xml:space="preserve"> "3.99.02.01"</f>
        <v>3.99.02.01</v>
      </c>
      <c r="C207" s="56"/>
      <c r="D207" s="57"/>
      <c r="E207" s="57"/>
      <c r="F207" s="56"/>
      <c r="H207" s="55" t="s">
        <v>461</v>
      </c>
      <c r="I207" s="56"/>
      <c r="J207" s="57"/>
      <c r="K207" s="57"/>
      <c r="L207" s="56"/>
      <c r="N207" s="22" t="s">
        <v>573</v>
      </c>
    </row>
    <row r="208" spans="2:14" x14ac:dyDescent="0.35">
      <c r="B208" s="55" t="str">
        <f xml:space="preserve"> "3.99.02.02"</f>
        <v>3.99.02.02</v>
      </c>
      <c r="C208" s="56"/>
      <c r="D208" s="57"/>
      <c r="E208" s="57"/>
      <c r="F208" s="56"/>
      <c r="H208" s="55" t="s">
        <v>462</v>
      </c>
      <c r="I208" s="56"/>
      <c r="J208" s="57"/>
      <c r="K208" s="57"/>
      <c r="L208" s="56"/>
      <c r="N208" s="22" t="s">
        <v>573</v>
      </c>
    </row>
    <row r="209" spans="2:14" x14ac:dyDescent="0.35">
      <c r="B209" s="55" t="str">
        <f xml:space="preserve"> "3.99.02.03"</f>
        <v>3.99.02.03</v>
      </c>
      <c r="C209" s="56"/>
      <c r="D209" s="57"/>
      <c r="E209" s="57"/>
      <c r="F209" s="56"/>
      <c r="H209" s="55" t="s">
        <v>463</v>
      </c>
      <c r="I209" s="56"/>
      <c r="J209" s="57"/>
      <c r="K209" s="57"/>
      <c r="L209" s="56"/>
      <c r="N209" s="22" t="s">
        <v>573</v>
      </c>
    </row>
    <row r="210" spans="2:14" ht="15" thickBot="1" x14ac:dyDescent="0.4">
      <c r="B210" s="61" t="str">
        <f xml:space="preserve"> "3.99.02.04"</f>
        <v>3.99.02.04</v>
      </c>
      <c r="C210" s="62"/>
      <c r="D210" s="63"/>
      <c r="E210" s="63"/>
      <c r="F210" s="62"/>
      <c r="H210" s="61" t="s">
        <v>464</v>
      </c>
      <c r="I210" s="62"/>
      <c r="J210" s="63"/>
      <c r="K210" s="63"/>
      <c r="L210" s="62"/>
      <c r="N210" s="23" t="s">
        <v>573</v>
      </c>
    </row>
    <row r="211" spans="2:14" ht="15" thickBot="1" x14ac:dyDescent="0.4">
      <c r="N211" s="19" t="s">
        <v>573</v>
      </c>
    </row>
    <row r="212" spans="2:14" ht="15" customHeight="1" thickBot="1" x14ac:dyDescent="0.4">
      <c r="B212" s="33" t="s">
        <v>173</v>
      </c>
      <c r="C212" s="34"/>
      <c r="D212" s="34"/>
      <c r="E212" s="34"/>
      <c r="F212" s="35"/>
      <c r="H212" s="10" t="s">
        <v>173</v>
      </c>
      <c r="I212" s="11"/>
      <c r="J212" s="11"/>
      <c r="K212" s="11"/>
      <c r="L212" s="12"/>
      <c r="N212" s="36" t="s">
        <v>595</v>
      </c>
    </row>
    <row r="213" spans="2:14" ht="15" customHeight="1" thickBot="1" x14ac:dyDescent="0.4">
      <c r="B213" s="38" t="s">
        <v>2</v>
      </c>
      <c r="C213" s="40"/>
      <c r="D213" s="38" t="s">
        <v>3</v>
      </c>
      <c r="E213" s="40"/>
      <c r="F213" s="39"/>
      <c r="H213" s="38" t="s">
        <v>2</v>
      </c>
      <c r="I213" s="40"/>
      <c r="J213" s="38" t="s">
        <v>3</v>
      </c>
      <c r="K213" s="40"/>
      <c r="L213" s="39"/>
      <c r="N213" s="37"/>
    </row>
    <row r="214" spans="2:14" x14ac:dyDescent="0.35">
      <c r="B214" s="64" t="str">
        <f xml:space="preserve"> "4.01"</f>
        <v>4.01</v>
      </c>
      <c r="C214" s="65"/>
      <c r="D214" s="66" t="s">
        <v>174</v>
      </c>
      <c r="E214" s="66"/>
      <c r="F214" s="65"/>
      <c r="H214" s="64" t="s">
        <v>465</v>
      </c>
      <c r="I214" s="65"/>
      <c r="J214" s="66" t="s">
        <v>174</v>
      </c>
      <c r="K214" s="66"/>
      <c r="L214" s="65"/>
      <c r="N214" s="22" t="s">
        <v>573</v>
      </c>
    </row>
    <row r="215" spans="2:14" x14ac:dyDescent="0.35">
      <c r="B215" s="55" t="str">
        <f xml:space="preserve"> "4.02"</f>
        <v>4.02</v>
      </c>
      <c r="C215" s="56"/>
      <c r="D215" s="57" t="s">
        <v>108</v>
      </c>
      <c r="E215" s="57"/>
      <c r="F215" s="56"/>
      <c r="H215" s="55" t="s">
        <v>466</v>
      </c>
      <c r="I215" s="56"/>
      <c r="J215" s="57" t="s">
        <v>108</v>
      </c>
      <c r="K215" s="57"/>
      <c r="L215" s="56"/>
      <c r="N215" s="22" t="s">
        <v>573</v>
      </c>
    </row>
    <row r="216" spans="2:14" ht="15" thickBot="1" x14ac:dyDescent="0.4">
      <c r="B216" s="61" t="str">
        <f xml:space="preserve"> "4.03"</f>
        <v>4.03</v>
      </c>
      <c r="C216" s="62"/>
      <c r="D216" s="63" t="s">
        <v>175</v>
      </c>
      <c r="E216" s="63"/>
      <c r="F216" s="62"/>
      <c r="H216" s="61" t="s">
        <v>467</v>
      </c>
      <c r="I216" s="62"/>
      <c r="J216" s="63" t="s">
        <v>175</v>
      </c>
      <c r="K216" s="63"/>
      <c r="L216" s="62"/>
      <c r="N216" s="23" t="s">
        <v>573</v>
      </c>
    </row>
    <row r="217" spans="2:14" ht="15" thickBot="1" x14ac:dyDescent="0.4">
      <c r="N217" s="19" t="s">
        <v>573</v>
      </c>
    </row>
    <row r="218" spans="2:14" ht="15" customHeight="1" thickBot="1" x14ac:dyDescent="0.4">
      <c r="B218" s="33" t="s">
        <v>176</v>
      </c>
      <c r="C218" s="34"/>
      <c r="D218" s="34"/>
      <c r="E218" s="34"/>
      <c r="F218" s="35"/>
      <c r="H218" s="10" t="s">
        <v>176</v>
      </c>
      <c r="I218" s="11"/>
      <c r="J218" s="11"/>
      <c r="K218" s="11"/>
      <c r="L218" s="12"/>
      <c r="N218" s="36" t="s">
        <v>595</v>
      </c>
    </row>
    <row r="219" spans="2:14" ht="15" customHeight="1" thickBot="1" x14ac:dyDescent="0.4">
      <c r="B219" s="38" t="s">
        <v>2</v>
      </c>
      <c r="C219" s="40"/>
      <c r="D219" s="38" t="s">
        <v>3</v>
      </c>
      <c r="E219" s="40"/>
      <c r="F219" s="39"/>
      <c r="H219" s="38" t="s">
        <v>2</v>
      </c>
      <c r="I219" s="40"/>
      <c r="J219" s="38" t="s">
        <v>3</v>
      </c>
      <c r="K219" s="40"/>
      <c r="L219" s="39"/>
      <c r="N219" s="37"/>
    </row>
    <row r="220" spans="2:14" ht="29" x14ac:dyDescent="0.35">
      <c r="B220" s="58" t="str">
        <f xml:space="preserve"> "6.01"</f>
        <v>6.01</v>
      </c>
      <c r="C220" s="59"/>
      <c r="D220" s="60" t="s">
        <v>177</v>
      </c>
      <c r="E220" s="60"/>
      <c r="F220" s="59"/>
      <c r="G220" s="5"/>
      <c r="H220" s="58" t="s">
        <v>468</v>
      </c>
      <c r="I220" s="59"/>
      <c r="J220" s="60" t="s">
        <v>178</v>
      </c>
      <c r="K220" s="60"/>
      <c r="L220" s="59"/>
      <c r="N220" s="22" t="s">
        <v>569</v>
      </c>
    </row>
    <row r="221" spans="2:14" x14ac:dyDescent="0.35">
      <c r="B221" s="55" t="str">
        <f xml:space="preserve"> "6.02"</f>
        <v>6.02</v>
      </c>
      <c r="C221" s="56"/>
      <c r="D221" s="57" t="s">
        <v>179</v>
      </c>
      <c r="E221" s="57"/>
      <c r="F221" s="56"/>
      <c r="H221" s="55" t="s">
        <v>469</v>
      </c>
      <c r="I221" s="56"/>
      <c r="J221" s="57" t="s">
        <v>179</v>
      </c>
      <c r="K221" s="57"/>
      <c r="L221" s="56"/>
      <c r="N221" s="22" t="s">
        <v>573</v>
      </c>
    </row>
    <row r="222" spans="2:14" x14ac:dyDescent="0.35">
      <c r="B222" s="55" t="str">
        <f xml:space="preserve"> "6.03"</f>
        <v>6.03</v>
      </c>
      <c r="C222" s="56"/>
      <c r="D222" s="57" t="s">
        <v>180</v>
      </c>
      <c r="E222" s="57"/>
      <c r="F222" s="56"/>
      <c r="H222" s="55" t="s">
        <v>470</v>
      </c>
      <c r="I222" s="56"/>
      <c r="J222" s="57" t="s">
        <v>180</v>
      </c>
      <c r="K222" s="57"/>
      <c r="L222" s="56"/>
      <c r="N222" s="22" t="s">
        <v>573</v>
      </c>
    </row>
    <row r="223" spans="2:14" x14ac:dyDescent="0.35">
      <c r="B223" s="55" t="str">
        <f xml:space="preserve"> "6.04"</f>
        <v>6.04</v>
      </c>
      <c r="C223" s="56"/>
      <c r="D223" s="57" t="s">
        <v>181</v>
      </c>
      <c r="E223" s="57"/>
      <c r="F223" s="56"/>
      <c r="H223" s="55" t="s">
        <v>471</v>
      </c>
      <c r="I223" s="56"/>
      <c r="J223" s="57" t="s">
        <v>181</v>
      </c>
      <c r="K223" s="57"/>
      <c r="L223" s="56"/>
      <c r="N223" s="22" t="s">
        <v>573</v>
      </c>
    </row>
    <row r="224" spans="2:14" x14ac:dyDescent="0.35">
      <c r="B224" s="55" t="str">
        <f xml:space="preserve"> "6.05"</f>
        <v>6.05</v>
      </c>
      <c r="C224" s="56"/>
      <c r="D224" s="57" t="s">
        <v>182</v>
      </c>
      <c r="E224" s="57"/>
      <c r="F224" s="56"/>
      <c r="H224" s="55" t="s">
        <v>472</v>
      </c>
      <c r="I224" s="56"/>
      <c r="J224" s="57" t="s">
        <v>182</v>
      </c>
      <c r="K224" s="57"/>
      <c r="L224" s="56"/>
      <c r="N224" s="22" t="s">
        <v>573</v>
      </c>
    </row>
    <row r="225" spans="2:14" x14ac:dyDescent="0.35">
      <c r="B225" s="55" t="str">
        <f xml:space="preserve"> "6.05.01"</f>
        <v>6.05.01</v>
      </c>
      <c r="C225" s="56"/>
      <c r="D225" s="57" t="s">
        <v>183</v>
      </c>
      <c r="E225" s="57"/>
      <c r="F225" s="56"/>
      <c r="H225" s="55" t="s">
        <v>473</v>
      </c>
      <c r="I225" s="56"/>
      <c r="J225" s="57" t="s">
        <v>183</v>
      </c>
      <c r="K225" s="57"/>
      <c r="L225" s="56"/>
      <c r="N225" s="22" t="s">
        <v>573</v>
      </c>
    </row>
    <row r="226" spans="2:14" ht="15" thickBot="1" x14ac:dyDescent="0.4">
      <c r="B226" s="61" t="str">
        <f xml:space="preserve"> "6.05.02"</f>
        <v>6.05.02</v>
      </c>
      <c r="C226" s="62"/>
      <c r="D226" s="63" t="s">
        <v>184</v>
      </c>
      <c r="E226" s="63"/>
      <c r="F226" s="62"/>
      <c r="H226" s="61" t="s">
        <v>474</v>
      </c>
      <c r="I226" s="62"/>
      <c r="J226" s="63" t="s">
        <v>184</v>
      </c>
      <c r="K226" s="63"/>
      <c r="L226" s="62"/>
      <c r="N226" s="23" t="s">
        <v>573</v>
      </c>
    </row>
    <row r="227" spans="2:14" ht="15" thickBot="1" x14ac:dyDescent="0.4">
      <c r="N227" s="19" t="s">
        <v>573</v>
      </c>
    </row>
    <row r="228" spans="2:14" ht="15" customHeight="1" thickBot="1" x14ac:dyDescent="0.4">
      <c r="B228" s="33" t="s">
        <v>185</v>
      </c>
      <c r="C228" s="34"/>
      <c r="D228" s="34"/>
      <c r="E228" s="34"/>
      <c r="F228" s="35"/>
      <c r="H228" s="10" t="s">
        <v>185</v>
      </c>
      <c r="I228" s="11"/>
      <c r="J228" s="11"/>
      <c r="K228" s="11"/>
      <c r="L228" s="12"/>
      <c r="N228" s="36" t="s">
        <v>595</v>
      </c>
    </row>
    <row r="229" spans="2:14" ht="15" customHeight="1" thickBot="1" x14ac:dyDescent="0.4">
      <c r="B229" s="38" t="s">
        <v>2</v>
      </c>
      <c r="C229" s="40"/>
      <c r="D229" s="38" t="s">
        <v>3</v>
      </c>
      <c r="E229" s="40"/>
      <c r="F229" s="39"/>
      <c r="H229" s="38" t="s">
        <v>2</v>
      </c>
      <c r="I229" s="40"/>
      <c r="J229" s="38" t="s">
        <v>3</v>
      </c>
      <c r="K229" s="40"/>
      <c r="L229" s="39"/>
      <c r="N229" s="37"/>
    </row>
    <row r="230" spans="2:14" ht="29" x14ac:dyDescent="0.35">
      <c r="B230" s="58" t="str">
        <f xml:space="preserve"> "6.01"</f>
        <v>6.01</v>
      </c>
      <c r="C230" s="59"/>
      <c r="D230" s="60" t="s">
        <v>177</v>
      </c>
      <c r="E230" s="60"/>
      <c r="F230" s="59"/>
      <c r="G230" s="5"/>
      <c r="H230" s="58" t="s">
        <v>468</v>
      </c>
      <c r="I230" s="59"/>
      <c r="J230" s="60" t="s">
        <v>178</v>
      </c>
      <c r="K230" s="60"/>
      <c r="L230" s="59"/>
      <c r="N230" s="22" t="s">
        <v>569</v>
      </c>
    </row>
    <row r="231" spans="2:14" ht="29" x14ac:dyDescent="0.35">
      <c r="B231" s="69" t="str">
        <f xml:space="preserve"> "6.01.01"</f>
        <v>6.01.01</v>
      </c>
      <c r="C231" s="70"/>
      <c r="D231" s="71" t="s">
        <v>186</v>
      </c>
      <c r="E231" s="71"/>
      <c r="F231" s="72"/>
      <c r="G231" s="5"/>
      <c r="H231" s="69" t="s">
        <v>475</v>
      </c>
      <c r="I231" s="70"/>
      <c r="J231" s="71" t="s">
        <v>187</v>
      </c>
      <c r="K231" s="71"/>
      <c r="L231" s="72"/>
      <c r="N231" s="22" t="s">
        <v>569</v>
      </c>
    </row>
    <row r="232" spans="2:14" ht="29" x14ac:dyDescent="0.35">
      <c r="B232" s="69" t="str">
        <f xml:space="preserve"> "6.01.02"</f>
        <v>6.01.02</v>
      </c>
      <c r="C232" s="70"/>
      <c r="D232" s="71" t="s">
        <v>188</v>
      </c>
      <c r="E232" s="71"/>
      <c r="F232" s="72"/>
      <c r="G232" s="5"/>
      <c r="H232" s="69" t="s">
        <v>476</v>
      </c>
      <c r="I232" s="70"/>
      <c r="J232" s="71" t="s">
        <v>189</v>
      </c>
      <c r="K232" s="71"/>
      <c r="L232" s="72"/>
      <c r="N232" s="22" t="s">
        <v>569</v>
      </c>
    </row>
    <row r="233" spans="2:14" x14ac:dyDescent="0.35">
      <c r="B233" s="67" t="str">
        <f xml:space="preserve"> "6.01.03"</f>
        <v>6.01.03</v>
      </c>
      <c r="C233" s="68"/>
      <c r="D233" s="57" t="s">
        <v>36</v>
      </c>
      <c r="E233" s="57"/>
      <c r="F233" s="56"/>
      <c r="H233" s="67" t="s">
        <v>477</v>
      </c>
      <c r="I233" s="68"/>
      <c r="J233" s="57" t="s">
        <v>36</v>
      </c>
      <c r="K233" s="57"/>
      <c r="L233" s="56"/>
      <c r="N233" s="22" t="s">
        <v>573</v>
      </c>
    </row>
    <row r="234" spans="2:14" x14ac:dyDescent="0.35">
      <c r="B234" s="67" t="str">
        <f xml:space="preserve"> "6.02"</f>
        <v>6.02</v>
      </c>
      <c r="C234" s="68"/>
      <c r="D234" s="57" t="s">
        <v>179</v>
      </c>
      <c r="E234" s="57"/>
      <c r="F234" s="56"/>
      <c r="H234" s="67" t="s">
        <v>469</v>
      </c>
      <c r="I234" s="68"/>
      <c r="J234" s="57" t="s">
        <v>179</v>
      </c>
      <c r="K234" s="57"/>
      <c r="L234" s="56"/>
      <c r="N234" s="22" t="s">
        <v>573</v>
      </c>
    </row>
    <row r="235" spans="2:14" x14ac:dyDescent="0.35">
      <c r="B235" s="67" t="str">
        <f xml:space="preserve"> "6.03"</f>
        <v>6.03</v>
      </c>
      <c r="C235" s="68"/>
      <c r="D235" s="57" t="s">
        <v>180</v>
      </c>
      <c r="E235" s="57"/>
      <c r="F235" s="56"/>
      <c r="H235" s="67" t="s">
        <v>470</v>
      </c>
      <c r="I235" s="68"/>
      <c r="J235" s="57" t="s">
        <v>180</v>
      </c>
      <c r="K235" s="57"/>
      <c r="L235" s="56"/>
      <c r="N235" s="22" t="s">
        <v>573</v>
      </c>
    </row>
    <row r="236" spans="2:14" x14ac:dyDescent="0.35">
      <c r="B236" s="67" t="str">
        <f xml:space="preserve"> "6.04"</f>
        <v>6.04</v>
      </c>
      <c r="C236" s="68"/>
      <c r="D236" s="57" t="s">
        <v>181</v>
      </c>
      <c r="E236" s="57"/>
      <c r="F236" s="56"/>
      <c r="H236" s="67" t="s">
        <v>471</v>
      </c>
      <c r="I236" s="68"/>
      <c r="J236" s="57" t="s">
        <v>181</v>
      </c>
      <c r="K236" s="57"/>
      <c r="L236" s="56"/>
      <c r="N236" s="22" t="s">
        <v>573</v>
      </c>
    </row>
    <row r="237" spans="2:14" x14ac:dyDescent="0.35">
      <c r="B237" s="67" t="str">
        <f xml:space="preserve"> "6.05"</f>
        <v>6.05</v>
      </c>
      <c r="C237" s="68"/>
      <c r="D237" s="57" t="s">
        <v>182</v>
      </c>
      <c r="E237" s="57"/>
      <c r="F237" s="56"/>
      <c r="H237" s="67" t="s">
        <v>472</v>
      </c>
      <c r="I237" s="68"/>
      <c r="J237" s="57" t="s">
        <v>182</v>
      </c>
      <c r="K237" s="57"/>
      <c r="L237" s="56"/>
      <c r="N237" s="22" t="s">
        <v>573</v>
      </c>
    </row>
    <row r="238" spans="2:14" x14ac:dyDescent="0.35">
      <c r="B238" s="67" t="str">
        <f xml:space="preserve"> "6.05.01"</f>
        <v>6.05.01</v>
      </c>
      <c r="C238" s="68"/>
      <c r="D238" s="57" t="s">
        <v>183</v>
      </c>
      <c r="E238" s="57"/>
      <c r="F238" s="56"/>
      <c r="H238" s="67" t="s">
        <v>473</v>
      </c>
      <c r="I238" s="68"/>
      <c r="J238" s="57" t="s">
        <v>183</v>
      </c>
      <c r="K238" s="57"/>
      <c r="L238" s="56"/>
      <c r="N238" s="22" t="s">
        <v>573</v>
      </c>
    </row>
    <row r="239" spans="2:14" ht="15" thickBot="1" x14ac:dyDescent="0.4">
      <c r="B239" s="73" t="str">
        <f xml:space="preserve"> "6.05.02"</f>
        <v>6.05.02</v>
      </c>
      <c r="C239" s="74"/>
      <c r="D239" s="63" t="s">
        <v>184</v>
      </c>
      <c r="E239" s="63"/>
      <c r="F239" s="62"/>
      <c r="H239" s="73" t="s">
        <v>474</v>
      </c>
      <c r="I239" s="74"/>
      <c r="J239" s="63" t="s">
        <v>184</v>
      </c>
      <c r="K239" s="63"/>
      <c r="L239" s="62"/>
      <c r="N239" s="23" t="s">
        <v>573</v>
      </c>
    </row>
    <row r="240" spans="2:14" ht="15" thickBot="1" x14ac:dyDescent="0.4">
      <c r="N240" s="19" t="s">
        <v>573</v>
      </c>
    </row>
    <row r="241" spans="2:14" ht="15" customHeight="1" thickBot="1" x14ac:dyDescent="0.4">
      <c r="B241" s="33" t="s">
        <v>190</v>
      </c>
      <c r="C241" s="34"/>
      <c r="D241" s="34"/>
      <c r="E241" s="34"/>
      <c r="F241" s="35"/>
      <c r="H241" s="10" t="s">
        <v>190</v>
      </c>
      <c r="I241" s="11"/>
      <c r="J241" s="11"/>
      <c r="K241" s="11"/>
      <c r="L241" s="12"/>
      <c r="N241" s="36" t="s">
        <v>595</v>
      </c>
    </row>
    <row r="242" spans="2:14" ht="15" customHeight="1" thickBot="1" x14ac:dyDescent="0.4">
      <c r="B242" s="38" t="s">
        <v>2</v>
      </c>
      <c r="C242" s="40"/>
      <c r="D242" s="38" t="s">
        <v>3</v>
      </c>
      <c r="E242" s="40"/>
      <c r="F242" s="39"/>
      <c r="H242" s="38" t="s">
        <v>2</v>
      </c>
      <c r="I242" s="40"/>
      <c r="J242" s="38" t="s">
        <v>3</v>
      </c>
      <c r="K242" s="40"/>
      <c r="L242" s="39"/>
      <c r="N242" s="37"/>
    </row>
    <row r="243" spans="2:14" x14ac:dyDescent="0.35">
      <c r="B243" s="64" t="str">
        <f xml:space="preserve"> "5.01"</f>
        <v>5.01</v>
      </c>
      <c r="C243" s="65"/>
      <c r="D243" s="66" t="s">
        <v>191</v>
      </c>
      <c r="E243" s="66"/>
      <c r="F243" s="65"/>
      <c r="H243" s="64" t="s">
        <v>478</v>
      </c>
      <c r="I243" s="65"/>
      <c r="J243" s="66" t="s">
        <v>191</v>
      </c>
      <c r="K243" s="66"/>
      <c r="L243" s="65"/>
      <c r="N243" s="22" t="s">
        <v>573</v>
      </c>
    </row>
    <row r="244" spans="2:14" x14ac:dyDescent="0.35">
      <c r="B244" s="55" t="str">
        <f xml:space="preserve"> "5.02"</f>
        <v>5.02</v>
      </c>
      <c r="C244" s="56"/>
      <c r="D244" s="57" t="s">
        <v>192</v>
      </c>
      <c r="E244" s="57"/>
      <c r="F244" s="56"/>
      <c r="H244" s="55" t="s">
        <v>479</v>
      </c>
      <c r="I244" s="56"/>
      <c r="J244" s="57" t="s">
        <v>192</v>
      </c>
      <c r="K244" s="57"/>
      <c r="L244" s="56"/>
      <c r="N244" s="22" t="s">
        <v>573</v>
      </c>
    </row>
    <row r="245" spans="2:14" x14ac:dyDescent="0.35">
      <c r="B245" s="55" t="str">
        <f xml:space="preserve"> "5.03"</f>
        <v>5.03</v>
      </c>
      <c r="C245" s="56"/>
      <c r="D245" s="57" t="s">
        <v>193</v>
      </c>
      <c r="E245" s="57"/>
      <c r="F245" s="56"/>
      <c r="H245" s="55" t="s">
        <v>480</v>
      </c>
      <c r="I245" s="56"/>
      <c r="J245" s="57" t="s">
        <v>193</v>
      </c>
      <c r="K245" s="57"/>
      <c r="L245" s="56"/>
      <c r="N245" s="22" t="s">
        <v>573</v>
      </c>
    </row>
    <row r="246" spans="2:14" x14ac:dyDescent="0.35">
      <c r="B246" s="55" t="str">
        <f xml:space="preserve"> "5.04"</f>
        <v>5.04</v>
      </c>
      <c r="C246" s="56"/>
      <c r="D246" s="57" t="s">
        <v>194</v>
      </c>
      <c r="E246" s="57"/>
      <c r="F246" s="56"/>
      <c r="H246" s="55" t="s">
        <v>481</v>
      </c>
      <c r="I246" s="56"/>
      <c r="J246" s="57" t="s">
        <v>194</v>
      </c>
      <c r="K246" s="57"/>
      <c r="L246" s="56"/>
      <c r="N246" s="22" t="s">
        <v>573</v>
      </c>
    </row>
    <row r="247" spans="2:14" x14ac:dyDescent="0.35">
      <c r="B247" s="55" t="str">
        <f xml:space="preserve"> "5.04.01"</f>
        <v>5.04.01</v>
      </c>
      <c r="C247" s="56"/>
      <c r="D247" s="57" t="s">
        <v>195</v>
      </c>
      <c r="E247" s="57"/>
      <c r="F247" s="56"/>
      <c r="H247" s="55" t="s">
        <v>482</v>
      </c>
      <c r="I247" s="56"/>
      <c r="J247" s="57" t="s">
        <v>195</v>
      </c>
      <c r="K247" s="57"/>
      <c r="L247" s="56"/>
      <c r="N247" s="22" t="s">
        <v>573</v>
      </c>
    </row>
    <row r="248" spans="2:14" x14ac:dyDescent="0.35">
      <c r="B248" s="55" t="str">
        <f xml:space="preserve"> "5.04.02"</f>
        <v>5.04.02</v>
      </c>
      <c r="C248" s="56"/>
      <c r="D248" s="57" t="s">
        <v>196</v>
      </c>
      <c r="E248" s="57"/>
      <c r="F248" s="56"/>
      <c r="H248" s="55" t="s">
        <v>483</v>
      </c>
      <c r="I248" s="56"/>
      <c r="J248" s="57" t="s">
        <v>196</v>
      </c>
      <c r="K248" s="57"/>
      <c r="L248" s="56"/>
      <c r="N248" s="22" t="s">
        <v>573</v>
      </c>
    </row>
    <row r="249" spans="2:14" x14ac:dyDescent="0.35">
      <c r="B249" s="55" t="str">
        <f xml:space="preserve"> "5.04.03"</f>
        <v>5.04.03</v>
      </c>
      <c r="C249" s="56"/>
      <c r="D249" s="57" t="s">
        <v>197</v>
      </c>
      <c r="E249" s="57"/>
      <c r="F249" s="56"/>
      <c r="H249" s="55" t="s">
        <v>484</v>
      </c>
      <c r="I249" s="56"/>
      <c r="J249" s="57" t="s">
        <v>197</v>
      </c>
      <c r="K249" s="57"/>
      <c r="L249" s="56"/>
      <c r="N249" s="22" t="s">
        <v>573</v>
      </c>
    </row>
    <row r="250" spans="2:14" x14ac:dyDescent="0.35">
      <c r="B250" s="55" t="str">
        <f xml:space="preserve"> "5.04.04"</f>
        <v>5.04.04</v>
      </c>
      <c r="C250" s="56"/>
      <c r="D250" s="57" t="s">
        <v>198</v>
      </c>
      <c r="E250" s="57"/>
      <c r="F250" s="56"/>
      <c r="H250" s="55" t="s">
        <v>485</v>
      </c>
      <c r="I250" s="56"/>
      <c r="J250" s="57" t="s">
        <v>198</v>
      </c>
      <c r="K250" s="57"/>
      <c r="L250" s="56"/>
      <c r="N250" s="22" t="s">
        <v>573</v>
      </c>
    </row>
    <row r="251" spans="2:14" x14ac:dyDescent="0.35">
      <c r="B251" s="55" t="str">
        <f xml:space="preserve"> "5.04.05"</f>
        <v>5.04.05</v>
      </c>
      <c r="C251" s="56"/>
      <c r="D251" s="57" t="s">
        <v>199</v>
      </c>
      <c r="E251" s="57"/>
      <c r="F251" s="56"/>
      <c r="H251" s="55" t="s">
        <v>486</v>
      </c>
      <c r="I251" s="56"/>
      <c r="J251" s="57" t="s">
        <v>199</v>
      </c>
      <c r="K251" s="57"/>
      <c r="L251" s="56"/>
      <c r="N251" s="22" t="s">
        <v>573</v>
      </c>
    </row>
    <row r="252" spans="2:14" x14ac:dyDescent="0.35">
      <c r="B252" s="55" t="str">
        <f xml:space="preserve"> "5.04.06"</f>
        <v>5.04.06</v>
      </c>
      <c r="C252" s="56"/>
      <c r="D252" s="57" t="s">
        <v>200</v>
      </c>
      <c r="E252" s="57"/>
      <c r="F252" s="56"/>
      <c r="H252" s="55" t="s">
        <v>487</v>
      </c>
      <c r="I252" s="56"/>
      <c r="J252" s="57" t="s">
        <v>200</v>
      </c>
      <c r="K252" s="57"/>
      <c r="L252" s="56"/>
      <c r="N252" s="22" t="s">
        <v>573</v>
      </c>
    </row>
    <row r="253" spans="2:14" x14ac:dyDescent="0.35">
      <c r="B253" s="55" t="str">
        <f xml:space="preserve"> "5.04.07"</f>
        <v>5.04.07</v>
      </c>
      <c r="C253" s="56"/>
      <c r="D253" s="57" t="s">
        <v>201</v>
      </c>
      <c r="E253" s="57"/>
      <c r="F253" s="56"/>
      <c r="H253" s="55" t="s">
        <v>488</v>
      </c>
      <c r="I253" s="56"/>
      <c r="J253" s="57" t="s">
        <v>201</v>
      </c>
      <c r="K253" s="57"/>
      <c r="L253" s="56"/>
      <c r="N253" s="22" t="s">
        <v>573</v>
      </c>
    </row>
    <row r="254" spans="2:14" x14ac:dyDescent="0.35">
      <c r="B254" s="55" t="str">
        <f xml:space="preserve"> "5.05"</f>
        <v>5.05</v>
      </c>
      <c r="C254" s="56"/>
      <c r="D254" s="57" t="s">
        <v>202</v>
      </c>
      <c r="E254" s="57"/>
      <c r="F254" s="56"/>
      <c r="H254" s="55" t="s">
        <v>489</v>
      </c>
      <c r="I254" s="56"/>
      <c r="J254" s="57" t="s">
        <v>202</v>
      </c>
      <c r="K254" s="57"/>
      <c r="L254" s="56"/>
      <c r="N254" s="22" t="s">
        <v>573</v>
      </c>
    </row>
    <row r="255" spans="2:14" x14ac:dyDescent="0.35">
      <c r="B255" s="55" t="str">
        <f xml:space="preserve"> "5.05.01"</f>
        <v>5.05.01</v>
      </c>
      <c r="C255" s="56"/>
      <c r="D255" s="57" t="s">
        <v>174</v>
      </c>
      <c r="E255" s="57"/>
      <c r="F255" s="56"/>
      <c r="H255" s="55" t="s">
        <v>490</v>
      </c>
      <c r="I255" s="56"/>
      <c r="J255" s="57" t="s">
        <v>174</v>
      </c>
      <c r="K255" s="57"/>
      <c r="L255" s="56"/>
      <c r="N255" s="22" t="s">
        <v>573</v>
      </c>
    </row>
    <row r="256" spans="2:14" x14ac:dyDescent="0.35">
      <c r="B256" s="55" t="str">
        <f xml:space="preserve"> "5.05.02"</f>
        <v>5.05.02</v>
      </c>
      <c r="C256" s="56"/>
      <c r="D256" s="57" t="s">
        <v>108</v>
      </c>
      <c r="E256" s="57"/>
      <c r="F256" s="56"/>
      <c r="H256" s="55" t="s">
        <v>491</v>
      </c>
      <c r="I256" s="56"/>
      <c r="J256" s="57" t="s">
        <v>108</v>
      </c>
      <c r="K256" s="57"/>
      <c r="L256" s="56"/>
      <c r="N256" s="22" t="s">
        <v>573</v>
      </c>
    </row>
    <row r="257" spans="2:14" x14ac:dyDescent="0.35">
      <c r="B257" s="55" t="str">
        <f xml:space="preserve"> "5.05.02.01"</f>
        <v>5.05.02.01</v>
      </c>
      <c r="C257" s="56"/>
      <c r="D257" s="57" t="s">
        <v>203</v>
      </c>
      <c r="E257" s="57"/>
      <c r="F257" s="56"/>
      <c r="H257" s="55" t="s">
        <v>492</v>
      </c>
      <c r="I257" s="56"/>
      <c r="J257" s="57" t="s">
        <v>203</v>
      </c>
      <c r="K257" s="57"/>
      <c r="L257" s="56"/>
      <c r="N257" s="22" t="s">
        <v>573</v>
      </c>
    </row>
    <row r="258" spans="2:14" x14ac:dyDescent="0.35">
      <c r="B258" s="55" t="str">
        <f xml:space="preserve"> "5.05.02.02"</f>
        <v>5.05.02.02</v>
      </c>
      <c r="C258" s="56"/>
      <c r="D258" s="57" t="s">
        <v>204</v>
      </c>
      <c r="E258" s="57"/>
      <c r="F258" s="56"/>
      <c r="H258" s="55" t="s">
        <v>493</v>
      </c>
      <c r="I258" s="56"/>
      <c r="J258" s="57" t="s">
        <v>204</v>
      </c>
      <c r="K258" s="57"/>
      <c r="L258" s="56"/>
      <c r="N258" s="22" t="s">
        <v>573</v>
      </c>
    </row>
    <row r="259" spans="2:14" x14ac:dyDescent="0.35">
      <c r="B259" s="55" t="str">
        <f xml:space="preserve"> "5.05.02.03"</f>
        <v>5.05.02.03</v>
      </c>
      <c r="C259" s="56"/>
      <c r="D259" s="57" t="s">
        <v>205</v>
      </c>
      <c r="E259" s="57"/>
      <c r="F259" s="56"/>
      <c r="H259" s="55" t="s">
        <v>494</v>
      </c>
      <c r="I259" s="56"/>
      <c r="J259" s="57" t="s">
        <v>205</v>
      </c>
      <c r="K259" s="57"/>
      <c r="L259" s="56"/>
      <c r="N259" s="22" t="s">
        <v>573</v>
      </c>
    </row>
    <row r="260" spans="2:14" x14ac:dyDescent="0.35">
      <c r="B260" s="55" t="str">
        <f xml:space="preserve"> "5.05.02.04"</f>
        <v>5.05.02.04</v>
      </c>
      <c r="C260" s="56"/>
      <c r="D260" s="57" t="s">
        <v>206</v>
      </c>
      <c r="E260" s="57"/>
      <c r="F260" s="56"/>
      <c r="H260" s="55" t="s">
        <v>495</v>
      </c>
      <c r="I260" s="56"/>
      <c r="J260" s="57" t="s">
        <v>206</v>
      </c>
      <c r="K260" s="57"/>
      <c r="L260" s="56"/>
      <c r="N260" s="22" t="s">
        <v>573</v>
      </c>
    </row>
    <row r="261" spans="2:14" x14ac:dyDescent="0.35">
      <c r="B261" s="55" t="str">
        <f xml:space="preserve"> "5.05.02.05"</f>
        <v>5.05.02.05</v>
      </c>
      <c r="C261" s="56"/>
      <c r="D261" s="57" t="s">
        <v>207</v>
      </c>
      <c r="E261" s="57"/>
      <c r="F261" s="56"/>
      <c r="H261" s="55" t="s">
        <v>496</v>
      </c>
      <c r="I261" s="56"/>
      <c r="J261" s="57" t="s">
        <v>207</v>
      </c>
      <c r="K261" s="57"/>
      <c r="L261" s="56"/>
      <c r="N261" s="22" t="s">
        <v>573</v>
      </c>
    </row>
    <row r="262" spans="2:14" x14ac:dyDescent="0.35">
      <c r="B262" s="55" t="str">
        <f xml:space="preserve"> "5.05.03"</f>
        <v>5.05.03</v>
      </c>
      <c r="C262" s="56"/>
      <c r="D262" s="57" t="s">
        <v>208</v>
      </c>
      <c r="E262" s="57"/>
      <c r="F262" s="56"/>
      <c r="H262" s="55" t="s">
        <v>497</v>
      </c>
      <c r="I262" s="56"/>
      <c r="J262" s="57" t="s">
        <v>208</v>
      </c>
      <c r="K262" s="57"/>
      <c r="L262" s="56"/>
      <c r="N262" s="22" t="s">
        <v>573</v>
      </c>
    </row>
    <row r="263" spans="2:14" x14ac:dyDescent="0.35">
      <c r="B263" s="55" t="str">
        <f xml:space="preserve"> "5.05.03.01"</f>
        <v>5.05.03.01</v>
      </c>
      <c r="C263" s="56"/>
      <c r="D263" s="57" t="s">
        <v>203</v>
      </c>
      <c r="E263" s="57"/>
      <c r="F263" s="56"/>
      <c r="H263" s="55" t="s">
        <v>498</v>
      </c>
      <c r="I263" s="56"/>
      <c r="J263" s="57" t="s">
        <v>203</v>
      </c>
      <c r="K263" s="57"/>
      <c r="L263" s="56"/>
      <c r="N263" s="22" t="s">
        <v>573</v>
      </c>
    </row>
    <row r="264" spans="2:14" x14ac:dyDescent="0.35">
      <c r="B264" s="55" t="str">
        <f xml:space="preserve"> "5.06"</f>
        <v>5.06</v>
      </c>
      <c r="C264" s="56"/>
      <c r="D264" s="57" t="s">
        <v>209</v>
      </c>
      <c r="E264" s="57"/>
      <c r="F264" s="56"/>
      <c r="H264" s="55" t="s">
        <v>499</v>
      </c>
      <c r="I264" s="56"/>
      <c r="J264" s="57" t="s">
        <v>209</v>
      </c>
      <c r="K264" s="57"/>
      <c r="L264" s="56"/>
      <c r="N264" s="22" t="s">
        <v>573</v>
      </c>
    </row>
    <row r="265" spans="2:14" x14ac:dyDescent="0.35">
      <c r="B265" s="55" t="str">
        <f xml:space="preserve"> "5.06.01"</f>
        <v>5.06.01</v>
      </c>
      <c r="C265" s="56"/>
      <c r="D265" s="57" t="s">
        <v>210</v>
      </c>
      <c r="E265" s="57"/>
      <c r="F265" s="56"/>
      <c r="H265" s="55" t="s">
        <v>500</v>
      </c>
      <c r="I265" s="56"/>
      <c r="J265" s="57" t="s">
        <v>210</v>
      </c>
      <c r="K265" s="57"/>
      <c r="L265" s="56"/>
      <c r="N265" s="22" t="s">
        <v>573</v>
      </c>
    </row>
    <row r="266" spans="2:14" x14ac:dyDescent="0.35">
      <c r="B266" s="55" t="str">
        <f xml:space="preserve"> "5.06.02"</f>
        <v>5.06.02</v>
      </c>
      <c r="C266" s="56"/>
      <c r="D266" s="57" t="s">
        <v>211</v>
      </c>
      <c r="E266" s="57"/>
      <c r="F266" s="56"/>
      <c r="H266" s="55" t="s">
        <v>501</v>
      </c>
      <c r="I266" s="56"/>
      <c r="J266" s="57" t="s">
        <v>211</v>
      </c>
      <c r="K266" s="57"/>
      <c r="L266" s="56"/>
      <c r="N266" s="22" t="s">
        <v>573</v>
      </c>
    </row>
    <row r="267" spans="2:14" x14ac:dyDescent="0.35">
      <c r="B267" s="55" t="str">
        <f xml:space="preserve"> "5.06.03"</f>
        <v>5.06.03</v>
      </c>
      <c r="C267" s="56"/>
      <c r="D267" s="57" t="s">
        <v>212</v>
      </c>
      <c r="E267" s="57"/>
      <c r="F267" s="56"/>
      <c r="H267" s="55" t="s">
        <v>502</v>
      </c>
      <c r="I267" s="56"/>
      <c r="J267" s="57" t="s">
        <v>212</v>
      </c>
      <c r="K267" s="57"/>
      <c r="L267" s="56"/>
      <c r="N267" s="22" t="s">
        <v>573</v>
      </c>
    </row>
    <row r="268" spans="2:14" ht="15" thickBot="1" x14ac:dyDescent="0.4">
      <c r="B268" s="76" t="str">
        <f xml:space="preserve"> "5.07"</f>
        <v>5.07</v>
      </c>
      <c r="C268" s="77"/>
      <c r="D268" s="78" t="s">
        <v>213</v>
      </c>
      <c r="E268" s="78"/>
      <c r="F268" s="77"/>
      <c r="H268" s="76" t="s">
        <v>503</v>
      </c>
      <c r="I268" s="77"/>
      <c r="J268" s="78" t="s">
        <v>213</v>
      </c>
      <c r="K268" s="78"/>
      <c r="L268" s="77"/>
      <c r="N268" s="23" t="s">
        <v>573</v>
      </c>
    </row>
    <row r="269" spans="2:14" ht="15" thickBot="1" x14ac:dyDescent="0.4">
      <c r="N269" s="19" t="s">
        <v>573</v>
      </c>
    </row>
    <row r="270" spans="2:14" ht="15" customHeight="1" thickBot="1" x14ac:dyDescent="0.4">
      <c r="B270" s="33" t="s">
        <v>214</v>
      </c>
      <c r="C270" s="34"/>
      <c r="D270" s="34"/>
      <c r="E270" s="34"/>
      <c r="F270" s="35"/>
      <c r="H270" s="10" t="s">
        <v>214</v>
      </c>
      <c r="I270" s="11"/>
      <c r="J270" s="11"/>
      <c r="K270" s="11"/>
      <c r="L270" s="12"/>
      <c r="N270" s="36" t="s">
        <v>595</v>
      </c>
    </row>
    <row r="271" spans="2:14" ht="15" customHeight="1" thickBot="1" x14ac:dyDescent="0.4">
      <c r="B271" s="38" t="s">
        <v>2</v>
      </c>
      <c r="C271" s="40"/>
      <c r="D271" s="38" t="s">
        <v>3</v>
      </c>
      <c r="E271" s="40"/>
      <c r="F271" s="39"/>
      <c r="H271" s="38" t="s">
        <v>2</v>
      </c>
      <c r="I271" s="40"/>
      <c r="J271" s="38" t="s">
        <v>3</v>
      </c>
      <c r="K271" s="40"/>
      <c r="L271" s="39"/>
      <c r="N271" s="37"/>
    </row>
    <row r="272" spans="2:14" x14ac:dyDescent="0.35">
      <c r="B272" s="64" t="str">
        <f xml:space="preserve"> "7.01"</f>
        <v>7.01</v>
      </c>
      <c r="C272" s="65"/>
      <c r="D272" s="66" t="s">
        <v>215</v>
      </c>
      <c r="E272" s="66"/>
      <c r="F272" s="65"/>
      <c r="H272" s="64" t="s">
        <v>504</v>
      </c>
      <c r="I272" s="65"/>
      <c r="J272" s="66" t="s">
        <v>215</v>
      </c>
      <c r="K272" s="66"/>
      <c r="L272" s="65"/>
      <c r="N272" s="22" t="s">
        <v>573</v>
      </c>
    </row>
    <row r="273" spans="2:15" ht="29" x14ac:dyDescent="0.35">
      <c r="B273" s="75" t="str">
        <f xml:space="preserve"> "7.01.01"</f>
        <v>7.01.01</v>
      </c>
      <c r="C273" s="72"/>
      <c r="D273" s="71" t="s">
        <v>216</v>
      </c>
      <c r="E273" s="71"/>
      <c r="F273" s="72"/>
      <c r="G273" s="5"/>
      <c r="H273" s="75" t="s">
        <v>505</v>
      </c>
      <c r="I273" s="72"/>
      <c r="J273" s="71" t="s">
        <v>217</v>
      </c>
      <c r="K273" s="71"/>
      <c r="L273" s="72"/>
      <c r="N273" s="22" t="s">
        <v>570</v>
      </c>
    </row>
    <row r="274" spans="2:15" ht="43.5" x14ac:dyDescent="0.35">
      <c r="B274" s="75" t="str">
        <f xml:space="preserve"> "7.01.02"</f>
        <v>7.01.02</v>
      </c>
      <c r="C274" s="72"/>
      <c r="D274" s="71" t="s">
        <v>218</v>
      </c>
      <c r="E274" s="71"/>
      <c r="F274" s="72"/>
      <c r="G274" s="5"/>
      <c r="H274" s="75" t="s">
        <v>506</v>
      </c>
      <c r="I274" s="72"/>
      <c r="J274" s="71" t="s">
        <v>276</v>
      </c>
      <c r="K274" s="71"/>
      <c r="L274" s="72"/>
      <c r="N274" s="22" t="s">
        <v>593</v>
      </c>
    </row>
    <row r="275" spans="2:15" x14ac:dyDescent="0.35">
      <c r="B275" s="55" t="str">
        <f xml:space="preserve"> "7.01.03"</f>
        <v>7.01.03</v>
      </c>
      <c r="C275" s="56"/>
      <c r="D275" s="57" t="s">
        <v>219</v>
      </c>
      <c r="E275" s="57"/>
      <c r="F275" s="56"/>
      <c r="H275" s="55" t="s">
        <v>507</v>
      </c>
      <c r="I275" s="56"/>
      <c r="J275" s="57" t="s">
        <v>219</v>
      </c>
      <c r="K275" s="57"/>
      <c r="L275" s="56"/>
      <c r="N275" s="22" t="s">
        <v>573</v>
      </c>
    </row>
    <row r="276" spans="2:15" x14ac:dyDescent="0.35">
      <c r="B276" s="55" t="str">
        <f xml:space="preserve"> "7.01.04"</f>
        <v>7.01.04</v>
      </c>
      <c r="C276" s="56"/>
      <c r="D276" s="57" t="s">
        <v>220</v>
      </c>
      <c r="E276" s="57"/>
      <c r="F276" s="56"/>
      <c r="H276" s="55" t="s">
        <v>508</v>
      </c>
      <c r="I276" s="56"/>
      <c r="J276" s="57" t="s">
        <v>220</v>
      </c>
      <c r="K276" s="57"/>
      <c r="L276" s="56"/>
      <c r="N276" s="22" t="s">
        <v>573</v>
      </c>
    </row>
    <row r="277" spans="2:15" x14ac:dyDescent="0.35">
      <c r="B277" s="55" t="str">
        <f xml:space="preserve"> "7.01.05"</f>
        <v>7.01.05</v>
      </c>
      <c r="C277" s="56"/>
      <c r="D277" s="57" t="s">
        <v>221</v>
      </c>
      <c r="E277" s="57"/>
      <c r="F277" s="56"/>
      <c r="H277" s="55" t="s">
        <v>509</v>
      </c>
      <c r="I277" s="56"/>
      <c r="J277" s="57" t="s">
        <v>221</v>
      </c>
      <c r="K277" s="57"/>
      <c r="L277" s="56"/>
      <c r="N277" s="22" t="s">
        <v>573</v>
      </c>
    </row>
    <row r="278" spans="2:15" ht="15" customHeight="1" x14ac:dyDescent="0.35">
      <c r="B278" s="55" t="str">
        <f xml:space="preserve"> "7.02"</f>
        <v>7.02</v>
      </c>
      <c r="C278" s="56"/>
      <c r="D278" s="57" t="s">
        <v>122</v>
      </c>
      <c r="E278" s="57"/>
      <c r="F278" s="56"/>
      <c r="H278" s="55" t="s">
        <v>510</v>
      </c>
      <c r="I278" s="56"/>
      <c r="J278" s="57" t="s">
        <v>122</v>
      </c>
      <c r="K278" s="57"/>
      <c r="L278" s="56"/>
      <c r="N278" s="22"/>
    </row>
    <row r="279" spans="2:15" ht="15" customHeight="1" x14ac:dyDescent="0.35">
      <c r="B279" s="55" t="str">
        <f xml:space="preserve"> "7.02.01"</f>
        <v>7.02.01</v>
      </c>
      <c r="C279" s="56"/>
      <c r="D279" s="57" t="s">
        <v>114</v>
      </c>
      <c r="E279" s="57"/>
      <c r="F279" s="56"/>
      <c r="H279" s="55" t="s">
        <v>511</v>
      </c>
      <c r="I279" s="56"/>
      <c r="J279" s="57" t="s">
        <v>114</v>
      </c>
      <c r="K279" s="57"/>
      <c r="L279" s="56"/>
      <c r="N279" s="22"/>
    </row>
    <row r="280" spans="2:15" ht="15" customHeight="1" x14ac:dyDescent="0.35">
      <c r="B280" s="55" t="str">
        <f xml:space="preserve"> "7.02.02"</f>
        <v>7.02.02</v>
      </c>
      <c r="C280" s="56"/>
      <c r="D280" s="57" t="s">
        <v>222</v>
      </c>
      <c r="E280" s="57"/>
      <c r="F280" s="56"/>
      <c r="H280" s="55" t="s">
        <v>512</v>
      </c>
      <c r="I280" s="56"/>
      <c r="J280" s="57" t="s">
        <v>222</v>
      </c>
      <c r="K280" s="57"/>
      <c r="L280" s="56"/>
      <c r="N280" s="22"/>
    </row>
    <row r="281" spans="2:15" ht="15" customHeight="1" x14ac:dyDescent="0.35">
      <c r="B281" s="55" t="str">
        <f xml:space="preserve"> "7.02.03"</f>
        <v>7.02.03</v>
      </c>
      <c r="C281" s="56"/>
      <c r="D281" s="57" t="s">
        <v>220</v>
      </c>
      <c r="E281" s="57"/>
      <c r="F281" s="56"/>
      <c r="H281" s="55" t="s">
        <v>513</v>
      </c>
      <c r="I281" s="56"/>
      <c r="J281" s="57" t="s">
        <v>220</v>
      </c>
      <c r="K281" s="57"/>
      <c r="L281" s="56"/>
      <c r="N281" s="22"/>
    </row>
    <row r="282" spans="2:15" ht="15" customHeight="1" x14ac:dyDescent="0.35">
      <c r="B282" s="55" t="str">
        <f xml:space="preserve"> "7.03"</f>
        <v>7.03</v>
      </c>
      <c r="C282" s="56"/>
      <c r="D282" s="57" t="s">
        <v>223</v>
      </c>
      <c r="E282" s="57"/>
      <c r="F282" s="56"/>
      <c r="H282" s="55" t="s">
        <v>514</v>
      </c>
      <c r="I282" s="56"/>
      <c r="J282" s="57" t="s">
        <v>223</v>
      </c>
      <c r="K282" s="57"/>
      <c r="L282" s="56"/>
      <c r="N282" s="22"/>
    </row>
    <row r="283" spans="2:15" ht="34.5" customHeight="1" x14ac:dyDescent="0.35">
      <c r="B283" s="55" t="str">
        <f xml:space="preserve"> "7.04"</f>
        <v>7.04</v>
      </c>
      <c r="C283" s="56"/>
      <c r="D283" s="57" t="s">
        <v>224</v>
      </c>
      <c r="E283" s="57"/>
      <c r="F283" s="56"/>
      <c r="H283" s="55" t="s">
        <v>515</v>
      </c>
      <c r="I283" s="56"/>
      <c r="J283" s="57" t="s">
        <v>598</v>
      </c>
      <c r="K283" s="57"/>
      <c r="L283" s="56"/>
      <c r="N283" s="90" t="s">
        <v>570</v>
      </c>
      <c r="O283" t="s">
        <v>599</v>
      </c>
    </row>
    <row r="284" spans="2:15" ht="37.5" customHeight="1" x14ac:dyDescent="0.35">
      <c r="B284" s="55" t="str">
        <f xml:space="preserve"> "7.04.01"</f>
        <v>7.04.01</v>
      </c>
      <c r="C284" s="56"/>
      <c r="D284" s="57" t="s">
        <v>225</v>
      </c>
      <c r="E284" s="57"/>
      <c r="F284" s="56"/>
      <c r="H284" s="55" t="s">
        <v>516</v>
      </c>
      <c r="I284" s="56"/>
      <c r="J284" s="57" t="s">
        <v>36</v>
      </c>
      <c r="K284" s="57"/>
      <c r="L284" s="56"/>
      <c r="N284" s="90" t="s">
        <v>570</v>
      </c>
      <c r="O284" t="s">
        <v>599</v>
      </c>
    </row>
    <row r="285" spans="2:15" ht="15" customHeight="1" x14ac:dyDescent="0.35">
      <c r="B285" s="55" t="str">
        <f xml:space="preserve"> "7.04.02"</f>
        <v>7.04.02</v>
      </c>
      <c r="C285" s="56"/>
      <c r="D285" s="57" t="s">
        <v>226</v>
      </c>
      <c r="E285" s="57"/>
      <c r="F285" s="56"/>
      <c r="H285" s="55"/>
      <c r="I285" s="56"/>
      <c r="J285" s="89"/>
      <c r="K285" s="89"/>
      <c r="L285" s="89"/>
      <c r="N285" s="22" t="s">
        <v>70</v>
      </c>
      <c r="O285" t="s">
        <v>599</v>
      </c>
    </row>
    <row r="286" spans="2:15" ht="15" customHeight="1" x14ac:dyDescent="0.35">
      <c r="B286" s="55" t="str">
        <f xml:space="preserve"> "7.04.03"</f>
        <v>7.04.03</v>
      </c>
      <c r="C286" s="56"/>
      <c r="D286" s="57" t="s">
        <v>137</v>
      </c>
      <c r="E286" s="57"/>
      <c r="F286" s="56"/>
      <c r="H286" s="55"/>
      <c r="I286" s="56"/>
      <c r="J286" s="57"/>
      <c r="K286" s="57"/>
      <c r="L286" s="56"/>
      <c r="N286" s="22" t="s">
        <v>70</v>
      </c>
      <c r="O286" t="s">
        <v>599</v>
      </c>
    </row>
    <row r="287" spans="2:15" ht="15" customHeight="1" x14ac:dyDescent="0.35">
      <c r="B287" s="55" t="str">
        <f xml:space="preserve"> "7.04.04"</f>
        <v>7.04.04</v>
      </c>
      <c r="C287" s="56"/>
      <c r="D287" s="57" t="s">
        <v>227</v>
      </c>
      <c r="E287" s="57"/>
      <c r="F287" s="56"/>
      <c r="H287" s="55"/>
      <c r="I287" s="56"/>
      <c r="J287" s="57"/>
      <c r="K287" s="57"/>
      <c r="L287" s="56"/>
      <c r="N287" s="22" t="s">
        <v>70</v>
      </c>
      <c r="O287" t="s">
        <v>599</v>
      </c>
    </row>
    <row r="288" spans="2:15" ht="15" customHeight="1" x14ac:dyDescent="0.35">
      <c r="B288" s="55" t="str">
        <f xml:space="preserve"> "7.04.05"</f>
        <v>7.04.05</v>
      </c>
      <c r="C288" s="56"/>
      <c r="D288" s="57" t="s">
        <v>36</v>
      </c>
      <c r="E288" s="57"/>
      <c r="F288" s="56"/>
      <c r="H288" s="55"/>
      <c r="I288" s="56"/>
      <c r="J288" s="57"/>
      <c r="K288" s="57"/>
      <c r="L288" s="56"/>
      <c r="N288" s="22" t="s">
        <v>70</v>
      </c>
      <c r="O288" t="s">
        <v>599</v>
      </c>
    </row>
    <row r="289" spans="2:14" x14ac:dyDescent="0.35">
      <c r="B289" s="55" t="str">
        <f xml:space="preserve"> "7.05"</f>
        <v>7.05</v>
      </c>
      <c r="C289" s="56"/>
      <c r="D289" s="57" t="s">
        <v>228</v>
      </c>
      <c r="E289" s="57"/>
      <c r="F289" s="56"/>
      <c r="H289" s="55" t="s">
        <v>517</v>
      </c>
      <c r="I289" s="56"/>
      <c r="J289" s="57" t="s">
        <v>228</v>
      </c>
      <c r="K289" s="57"/>
      <c r="L289" s="56"/>
      <c r="N289" s="22"/>
    </row>
    <row r="290" spans="2:14" x14ac:dyDescent="0.35">
      <c r="B290" s="55" t="str">
        <f xml:space="preserve"> "7.05.01"</f>
        <v>7.05.01</v>
      </c>
      <c r="C290" s="56"/>
      <c r="D290" s="57" t="s">
        <v>229</v>
      </c>
      <c r="E290" s="57"/>
      <c r="F290" s="56"/>
      <c r="H290" s="55" t="s">
        <v>518</v>
      </c>
      <c r="I290" s="56"/>
      <c r="J290" s="57" t="s">
        <v>229</v>
      </c>
      <c r="K290" s="57"/>
      <c r="L290" s="56"/>
      <c r="N290" s="22" t="s">
        <v>573</v>
      </c>
    </row>
    <row r="291" spans="2:14" x14ac:dyDescent="0.35">
      <c r="B291" s="55" t="str">
        <f xml:space="preserve"> "7.05.02"</f>
        <v>7.05.02</v>
      </c>
      <c r="C291" s="56"/>
      <c r="D291" s="57" t="s">
        <v>230</v>
      </c>
      <c r="E291" s="57"/>
      <c r="F291" s="56"/>
      <c r="H291" s="55" t="s">
        <v>519</v>
      </c>
      <c r="I291" s="56"/>
      <c r="J291" s="57" t="s">
        <v>230</v>
      </c>
      <c r="K291" s="57"/>
      <c r="L291" s="56"/>
      <c r="N291" s="22" t="s">
        <v>573</v>
      </c>
    </row>
    <row r="292" spans="2:14" x14ac:dyDescent="0.35">
      <c r="B292" s="55" t="str">
        <f xml:space="preserve"> "7.05.03"</f>
        <v>7.05.03</v>
      </c>
      <c r="C292" s="56"/>
      <c r="D292" s="57" t="s">
        <v>231</v>
      </c>
      <c r="E292" s="57"/>
      <c r="F292" s="56"/>
      <c r="H292" s="55" t="s">
        <v>520</v>
      </c>
      <c r="I292" s="56"/>
      <c r="J292" s="57" t="s">
        <v>231</v>
      </c>
      <c r="K292" s="57"/>
      <c r="L292" s="56"/>
      <c r="N292" s="22" t="s">
        <v>573</v>
      </c>
    </row>
    <row r="293" spans="2:14" x14ac:dyDescent="0.35">
      <c r="B293" s="55" t="str">
        <f xml:space="preserve"> "7.05.04"</f>
        <v>7.05.04</v>
      </c>
      <c r="C293" s="56"/>
      <c r="D293" s="57" t="s">
        <v>232</v>
      </c>
      <c r="E293" s="57"/>
      <c r="F293" s="56"/>
      <c r="H293" s="55" t="s">
        <v>521</v>
      </c>
      <c r="I293" s="56"/>
      <c r="J293" s="57" t="s">
        <v>232</v>
      </c>
      <c r="K293" s="57"/>
      <c r="L293" s="56"/>
      <c r="N293" s="22" t="s">
        <v>573</v>
      </c>
    </row>
    <row r="294" spans="2:14" x14ac:dyDescent="0.35">
      <c r="B294" s="55" t="str">
        <f xml:space="preserve"> "7.05.05"</f>
        <v>7.05.05</v>
      </c>
      <c r="C294" s="56"/>
      <c r="D294" s="57" t="s">
        <v>36</v>
      </c>
      <c r="E294" s="57"/>
      <c r="F294" s="56"/>
      <c r="H294" s="55" t="s">
        <v>522</v>
      </c>
      <c r="I294" s="56"/>
      <c r="J294" s="57" t="s">
        <v>36</v>
      </c>
      <c r="K294" s="57"/>
      <c r="L294" s="56"/>
      <c r="N294" s="22" t="s">
        <v>573</v>
      </c>
    </row>
    <row r="295" spans="2:14" x14ac:dyDescent="0.35">
      <c r="B295" s="55" t="str">
        <f xml:space="preserve"> "7.06"</f>
        <v>7.06</v>
      </c>
      <c r="C295" s="56"/>
      <c r="D295" s="57" t="s">
        <v>233</v>
      </c>
      <c r="E295" s="57"/>
      <c r="F295" s="56"/>
      <c r="H295" s="55" t="s">
        <v>523</v>
      </c>
      <c r="I295" s="56"/>
      <c r="J295" s="57" t="s">
        <v>233</v>
      </c>
      <c r="K295" s="57"/>
      <c r="L295" s="56"/>
      <c r="N295" s="22" t="s">
        <v>573</v>
      </c>
    </row>
    <row r="296" spans="2:14" x14ac:dyDescent="0.35">
      <c r="B296" s="55" t="str">
        <f xml:space="preserve"> "7.07"</f>
        <v>7.07</v>
      </c>
      <c r="C296" s="56"/>
      <c r="D296" s="57" t="s">
        <v>234</v>
      </c>
      <c r="E296" s="57"/>
      <c r="F296" s="56"/>
      <c r="H296" s="55" t="s">
        <v>524</v>
      </c>
      <c r="I296" s="56"/>
      <c r="J296" s="57" t="s">
        <v>234</v>
      </c>
      <c r="K296" s="57"/>
      <c r="L296" s="56"/>
      <c r="N296" s="22" t="s">
        <v>573</v>
      </c>
    </row>
    <row r="297" spans="2:14" x14ac:dyDescent="0.35">
      <c r="B297" s="55" t="str">
        <f xml:space="preserve"> "7.07.01"</f>
        <v>7.07.01</v>
      </c>
      <c r="C297" s="56"/>
      <c r="D297" s="57" t="s">
        <v>235</v>
      </c>
      <c r="E297" s="57"/>
      <c r="F297" s="56"/>
      <c r="H297" s="55" t="s">
        <v>525</v>
      </c>
      <c r="I297" s="56"/>
      <c r="J297" s="57" t="s">
        <v>235</v>
      </c>
      <c r="K297" s="57"/>
      <c r="L297" s="56"/>
      <c r="N297" s="22" t="s">
        <v>573</v>
      </c>
    </row>
    <row r="298" spans="2:14" x14ac:dyDescent="0.35">
      <c r="B298" s="55" t="str">
        <f xml:space="preserve"> "7.07.02"</f>
        <v>7.07.02</v>
      </c>
      <c r="C298" s="56"/>
      <c r="D298" s="57" t="s">
        <v>220</v>
      </c>
      <c r="E298" s="57"/>
      <c r="F298" s="56"/>
      <c r="H298" s="55" t="s">
        <v>526</v>
      </c>
      <c r="I298" s="56"/>
      <c r="J298" s="57" t="s">
        <v>220</v>
      </c>
      <c r="K298" s="57"/>
      <c r="L298" s="56"/>
      <c r="N298" s="22" t="s">
        <v>573</v>
      </c>
    </row>
    <row r="299" spans="2:14" x14ac:dyDescent="0.35">
      <c r="B299" s="55" t="str">
        <f xml:space="preserve"> "7.08"</f>
        <v>7.08</v>
      </c>
      <c r="C299" s="56"/>
      <c r="D299" s="57" t="s">
        <v>236</v>
      </c>
      <c r="E299" s="57"/>
      <c r="F299" s="56"/>
      <c r="H299" s="55" t="s">
        <v>527</v>
      </c>
      <c r="I299" s="56"/>
      <c r="J299" s="57" t="s">
        <v>236</v>
      </c>
      <c r="K299" s="57"/>
      <c r="L299" s="56"/>
      <c r="N299" s="22" t="s">
        <v>573</v>
      </c>
    </row>
    <row r="300" spans="2:14" x14ac:dyDescent="0.35">
      <c r="B300" s="55" t="str">
        <f xml:space="preserve"> "7.09"</f>
        <v>7.09</v>
      </c>
      <c r="C300" s="56"/>
      <c r="D300" s="57" t="s">
        <v>237</v>
      </c>
      <c r="E300" s="57"/>
      <c r="F300" s="56"/>
      <c r="H300" s="55" t="s">
        <v>528</v>
      </c>
      <c r="I300" s="56"/>
      <c r="J300" s="57" t="s">
        <v>237</v>
      </c>
      <c r="K300" s="57"/>
      <c r="L300" s="56"/>
      <c r="N300" s="22" t="s">
        <v>573</v>
      </c>
    </row>
    <row r="301" spans="2:14" x14ac:dyDescent="0.35">
      <c r="B301" s="55" t="str">
        <f xml:space="preserve"> "7.09.01"</f>
        <v>7.09.01</v>
      </c>
      <c r="C301" s="56"/>
      <c r="D301" s="57" t="s">
        <v>159</v>
      </c>
      <c r="E301" s="57"/>
      <c r="F301" s="56"/>
      <c r="H301" s="55" t="s">
        <v>529</v>
      </c>
      <c r="I301" s="56"/>
      <c r="J301" s="57" t="s">
        <v>159</v>
      </c>
      <c r="K301" s="57"/>
      <c r="L301" s="56"/>
      <c r="N301" s="22" t="s">
        <v>573</v>
      </c>
    </row>
    <row r="302" spans="2:14" x14ac:dyDescent="0.35">
      <c r="B302" s="55" t="str">
        <f xml:space="preserve"> "7.09.02"</f>
        <v>7.09.02</v>
      </c>
      <c r="C302" s="56"/>
      <c r="D302" s="57" t="s">
        <v>154</v>
      </c>
      <c r="E302" s="57"/>
      <c r="F302" s="56"/>
      <c r="H302" s="55" t="s">
        <v>530</v>
      </c>
      <c r="I302" s="56"/>
      <c r="J302" s="57" t="s">
        <v>154</v>
      </c>
      <c r="K302" s="57"/>
      <c r="L302" s="56"/>
      <c r="N302" s="22" t="s">
        <v>573</v>
      </c>
    </row>
    <row r="303" spans="2:14" x14ac:dyDescent="0.35">
      <c r="B303" s="55" t="str">
        <f xml:space="preserve"> "7.09.03"</f>
        <v>7.09.03</v>
      </c>
      <c r="C303" s="56"/>
      <c r="D303" s="57" t="s">
        <v>238</v>
      </c>
      <c r="E303" s="57"/>
      <c r="F303" s="56"/>
      <c r="H303" s="55" t="s">
        <v>531</v>
      </c>
      <c r="I303" s="56"/>
      <c r="J303" s="57" t="s">
        <v>238</v>
      </c>
      <c r="K303" s="57"/>
      <c r="L303" s="56"/>
      <c r="N303" s="22" t="s">
        <v>573</v>
      </c>
    </row>
    <row r="304" spans="2:14" x14ac:dyDescent="0.35">
      <c r="B304" s="55" t="str">
        <f xml:space="preserve"> "7.09.04"</f>
        <v>7.09.04</v>
      </c>
      <c r="C304" s="56"/>
      <c r="D304" s="57" t="s">
        <v>239</v>
      </c>
      <c r="E304" s="57"/>
      <c r="F304" s="56"/>
      <c r="H304" s="55" t="s">
        <v>532</v>
      </c>
      <c r="I304" s="56"/>
      <c r="J304" s="57" t="s">
        <v>239</v>
      </c>
      <c r="K304" s="57"/>
      <c r="L304" s="56"/>
      <c r="N304" s="22" t="s">
        <v>573</v>
      </c>
    </row>
    <row r="305" spans="2:14" x14ac:dyDescent="0.35">
      <c r="B305" s="55" t="str">
        <f xml:space="preserve"> "7.09.05"</f>
        <v>7.09.05</v>
      </c>
      <c r="C305" s="56"/>
      <c r="D305" s="57" t="s">
        <v>36</v>
      </c>
      <c r="E305" s="57"/>
      <c r="F305" s="56"/>
      <c r="H305" s="55" t="s">
        <v>533</v>
      </c>
      <c r="I305" s="56"/>
      <c r="J305" s="57" t="s">
        <v>36</v>
      </c>
      <c r="K305" s="57"/>
      <c r="L305" s="56"/>
      <c r="N305" s="22" t="s">
        <v>573</v>
      </c>
    </row>
    <row r="306" spans="2:14" x14ac:dyDescent="0.35">
      <c r="B306" s="55" t="str">
        <f xml:space="preserve"> "7.10"</f>
        <v>7.10</v>
      </c>
      <c r="C306" s="56"/>
      <c r="D306" s="57" t="s">
        <v>240</v>
      </c>
      <c r="E306" s="57"/>
      <c r="F306" s="56"/>
      <c r="H306" s="55" t="s">
        <v>534</v>
      </c>
      <c r="I306" s="56"/>
      <c r="J306" s="57" t="s">
        <v>240</v>
      </c>
      <c r="K306" s="57"/>
      <c r="L306" s="56"/>
      <c r="N306" s="22" t="s">
        <v>573</v>
      </c>
    </row>
    <row r="307" spans="2:14" x14ac:dyDescent="0.35">
      <c r="B307" s="55" t="str">
        <f xml:space="preserve"> "7.11"</f>
        <v>7.11</v>
      </c>
      <c r="C307" s="56"/>
      <c r="D307" s="57" t="s">
        <v>241</v>
      </c>
      <c r="E307" s="57"/>
      <c r="F307" s="56"/>
      <c r="H307" s="55" t="s">
        <v>535</v>
      </c>
      <c r="I307" s="56"/>
      <c r="J307" s="57" t="s">
        <v>241</v>
      </c>
      <c r="K307" s="57"/>
      <c r="L307" s="56"/>
      <c r="N307" s="22" t="s">
        <v>573</v>
      </c>
    </row>
    <row r="308" spans="2:14" x14ac:dyDescent="0.35">
      <c r="B308" s="55" t="str">
        <f xml:space="preserve"> "7.11.01"</f>
        <v>7.11.01</v>
      </c>
      <c r="C308" s="56"/>
      <c r="D308" s="57" t="s">
        <v>242</v>
      </c>
      <c r="E308" s="57"/>
      <c r="F308" s="56"/>
      <c r="H308" s="55" t="s">
        <v>536</v>
      </c>
      <c r="I308" s="56"/>
      <c r="J308" s="57" t="s">
        <v>242</v>
      </c>
      <c r="K308" s="57"/>
      <c r="L308" s="56"/>
      <c r="N308" s="22" t="s">
        <v>573</v>
      </c>
    </row>
    <row r="309" spans="2:14" x14ac:dyDescent="0.35">
      <c r="B309" s="55" t="str">
        <f xml:space="preserve"> "7.11.01.01"</f>
        <v>7.11.01.01</v>
      </c>
      <c r="C309" s="56"/>
      <c r="D309" s="57" t="s">
        <v>243</v>
      </c>
      <c r="E309" s="57"/>
      <c r="F309" s="56"/>
      <c r="H309" s="55" t="s">
        <v>537</v>
      </c>
      <c r="I309" s="56"/>
      <c r="J309" s="57" t="s">
        <v>243</v>
      </c>
      <c r="K309" s="57"/>
      <c r="L309" s="56"/>
      <c r="N309" s="22" t="s">
        <v>573</v>
      </c>
    </row>
    <row r="310" spans="2:14" x14ac:dyDescent="0.35">
      <c r="B310" s="55" t="str">
        <f xml:space="preserve"> "7.11.01.02"</f>
        <v>7.11.01.02</v>
      </c>
      <c r="C310" s="56"/>
      <c r="D310" s="57" t="s">
        <v>244</v>
      </c>
      <c r="E310" s="57"/>
      <c r="F310" s="56"/>
      <c r="H310" s="55" t="s">
        <v>538</v>
      </c>
      <c r="I310" s="56"/>
      <c r="J310" s="57" t="s">
        <v>244</v>
      </c>
      <c r="K310" s="57"/>
      <c r="L310" s="56"/>
      <c r="N310" s="22" t="s">
        <v>573</v>
      </c>
    </row>
    <row r="311" spans="2:14" x14ac:dyDescent="0.35">
      <c r="B311" s="55" t="str">
        <f xml:space="preserve"> "7.11.01.03"</f>
        <v>7.11.01.03</v>
      </c>
      <c r="C311" s="56"/>
      <c r="D311" s="57" t="s">
        <v>245</v>
      </c>
      <c r="E311" s="57"/>
      <c r="F311" s="56"/>
      <c r="H311" s="55" t="s">
        <v>539</v>
      </c>
      <c r="I311" s="56"/>
      <c r="J311" s="57" t="s">
        <v>245</v>
      </c>
      <c r="K311" s="57"/>
      <c r="L311" s="56"/>
      <c r="N311" s="22" t="s">
        <v>573</v>
      </c>
    </row>
    <row r="312" spans="2:14" x14ac:dyDescent="0.35">
      <c r="B312" s="55" t="str">
        <f xml:space="preserve"> "7.11.01.04"</f>
        <v>7.11.01.04</v>
      </c>
      <c r="C312" s="56"/>
      <c r="D312" s="57" t="s">
        <v>36</v>
      </c>
      <c r="E312" s="57"/>
      <c r="F312" s="56"/>
      <c r="H312" s="55" t="s">
        <v>540</v>
      </c>
      <c r="I312" s="56"/>
      <c r="J312" s="57" t="s">
        <v>36</v>
      </c>
      <c r="K312" s="57"/>
      <c r="L312" s="56"/>
      <c r="N312" s="22" t="s">
        <v>573</v>
      </c>
    </row>
    <row r="313" spans="2:14" x14ac:dyDescent="0.35">
      <c r="B313" s="55" t="str">
        <f xml:space="preserve"> "7.11.02"</f>
        <v>7.11.02</v>
      </c>
      <c r="C313" s="56"/>
      <c r="D313" s="57" t="s">
        <v>246</v>
      </c>
      <c r="E313" s="57"/>
      <c r="F313" s="56"/>
      <c r="H313" s="55" t="s">
        <v>541</v>
      </c>
      <c r="I313" s="56"/>
      <c r="J313" s="57" t="s">
        <v>246</v>
      </c>
      <c r="K313" s="57"/>
      <c r="L313" s="56"/>
      <c r="N313" s="22" t="s">
        <v>573</v>
      </c>
    </row>
    <row r="314" spans="2:14" x14ac:dyDescent="0.35">
      <c r="B314" s="55" t="str">
        <f xml:space="preserve"> "7.11.02.01"</f>
        <v>7.11.02.01</v>
      </c>
      <c r="C314" s="56"/>
      <c r="D314" s="57" t="s">
        <v>247</v>
      </c>
      <c r="E314" s="57"/>
      <c r="F314" s="56"/>
      <c r="H314" s="55" t="s">
        <v>542</v>
      </c>
      <c r="I314" s="56"/>
      <c r="J314" s="57" t="s">
        <v>247</v>
      </c>
      <c r="K314" s="57"/>
      <c r="L314" s="56"/>
      <c r="N314" s="22" t="s">
        <v>573</v>
      </c>
    </row>
    <row r="315" spans="2:14" x14ac:dyDescent="0.35">
      <c r="B315" s="55" t="str">
        <f xml:space="preserve"> "7.11.02.02"</f>
        <v>7.11.02.02</v>
      </c>
      <c r="C315" s="56"/>
      <c r="D315" s="57" t="s">
        <v>248</v>
      </c>
      <c r="E315" s="57"/>
      <c r="F315" s="56"/>
      <c r="H315" s="55" t="s">
        <v>543</v>
      </c>
      <c r="I315" s="56"/>
      <c r="J315" s="57" t="s">
        <v>248</v>
      </c>
      <c r="K315" s="57"/>
      <c r="L315" s="56"/>
      <c r="N315" s="22" t="s">
        <v>573</v>
      </c>
    </row>
    <row r="316" spans="2:14" x14ac:dyDescent="0.35">
      <c r="B316" s="55" t="str">
        <f xml:space="preserve"> "7.11.02.03"</f>
        <v>7.11.02.03</v>
      </c>
      <c r="C316" s="56"/>
      <c r="D316" s="57" t="s">
        <v>249</v>
      </c>
      <c r="E316" s="57"/>
      <c r="F316" s="56"/>
      <c r="H316" s="55" t="s">
        <v>544</v>
      </c>
      <c r="I316" s="56"/>
      <c r="J316" s="57" t="s">
        <v>249</v>
      </c>
      <c r="K316" s="57"/>
      <c r="L316" s="56"/>
      <c r="N316" s="22" t="s">
        <v>573</v>
      </c>
    </row>
    <row r="317" spans="2:14" x14ac:dyDescent="0.35">
      <c r="B317" s="55" t="str">
        <f xml:space="preserve"> "7.11.03"</f>
        <v>7.11.03</v>
      </c>
      <c r="C317" s="56"/>
      <c r="D317" s="57" t="s">
        <v>250</v>
      </c>
      <c r="E317" s="57"/>
      <c r="F317" s="56"/>
      <c r="H317" s="55" t="s">
        <v>545</v>
      </c>
      <c r="I317" s="56"/>
      <c r="J317" s="57" t="s">
        <v>250</v>
      </c>
      <c r="K317" s="57"/>
      <c r="L317" s="56"/>
      <c r="N317" s="22" t="s">
        <v>573</v>
      </c>
    </row>
    <row r="318" spans="2:14" x14ac:dyDescent="0.35">
      <c r="B318" s="55" t="str">
        <f xml:space="preserve"> "7.11.03.01"</f>
        <v>7.11.03.01</v>
      </c>
      <c r="C318" s="56"/>
      <c r="D318" s="57" t="s">
        <v>251</v>
      </c>
      <c r="E318" s="57"/>
      <c r="F318" s="56"/>
      <c r="H318" s="55" t="s">
        <v>546</v>
      </c>
      <c r="I318" s="56"/>
      <c r="J318" s="57" t="s">
        <v>251</v>
      </c>
      <c r="K318" s="57"/>
      <c r="L318" s="56"/>
      <c r="N318" s="22" t="s">
        <v>573</v>
      </c>
    </row>
    <row r="319" spans="2:14" x14ac:dyDescent="0.35">
      <c r="B319" s="55" t="str">
        <f xml:space="preserve"> "7.11.03.02"</f>
        <v>7.11.03.02</v>
      </c>
      <c r="C319" s="56"/>
      <c r="D319" s="57" t="s">
        <v>252</v>
      </c>
      <c r="E319" s="57"/>
      <c r="F319" s="56"/>
      <c r="H319" s="55" t="s">
        <v>547</v>
      </c>
      <c r="I319" s="56"/>
      <c r="J319" s="57" t="s">
        <v>252</v>
      </c>
      <c r="K319" s="57"/>
      <c r="L319" s="56"/>
      <c r="N319" s="22" t="s">
        <v>573</v>
      </c>
    </row>
    <row r="320" spans="2:14" x14ac:dyDescent="0.35">
      <c r="B320" s="55" t="str">
        <f xml:space="preserve"> "7.11.03.03"</f>
        <v>7.11.03.03</v>
      </c>
      <c r="C320" s="56"/>
      <c r="D320" s="57" t="s">
        <v>220</v>
      </c>
      <c r="E320" s="57"/>
      <c r="F320" s="56"/>
      <c r="H320" s="55" t="s">
        <v>548</v>
      </c>
      <c r="I320" s="56"/>
      <c r="J320" s="57" t="s">
        <v>220</v>
      </c>
      <c r="K320" s="57"/>
      <c r="L320" s="56"/>
      <c r="N320" s="22" t="s">
        <v>573</v>
      </c>
    </row>
    <row r="321" spans="1:14" x14ac:dyDescent="0.35">
      <c r="B321" s="55" t="str">
        <f xml:space="preserve"> "7.11.04"</f>
        <v>7.11.04</v>
      </c>
      <c r="C321" s="56"/>
      <c r="D321" s="57" t="s">
        <v>253</v>
      </c>
      <c r="E321" s="57"/>
      <c r="F321" s="56"/>
      <c r="H321" s="55" t="s">
        <v>549</v>
      </c>
      <c r="I321" s="56"/>
      <c r="J321" s="57" t="s">
        <v>253</v>
      </c>
      <c r="K321" s="57"/>
      <c r="L321" s="56"/>
      <c r="N321" s="22" t="s">
        <v>573</v>
      </c>
    </row>
    <row r="322" spans="1:14" x14ac:dyDescent="0.35">
      <c r="B322" s="55" t="str">
        <f xml:space="preserve"> "7.11.04.01"</f>
        <v>7.11.04.01</v>
      </c>
      <c r="C322" s="56"/>
      <c r="D322" s="57" t="s">
        <v>254</v>
      </c>
      <c r="E322" s="57"/>
      <c r="F322" s="56"/>
      <c r="H322" s="55" t="s">
        <v>550</v>
      </c>
      <c r="I322" s="56"/>
      <c r="J322" s="57" t="s">
        <v>254</v>
      </c>
      <c r="K322" s="57"/>
      <c r="L322" s="56"/>
      <c r="N322" s="22" t="s">
        <v>573</v>
      </c>
    </row>
    <row r="323" spans="1:14" x14ac:dyDescent="0.35">
      <c r="B323" s="55" t="str">
        <f xml:space="preserve"> "7.11.04.02"</f>
        <v>7.11.04.02</v>
      </c>
      <c r="C323" s="56"/>
      <c r="D323" s="57" t="s">
        <v>200</v>
      </c>
      <c r="E323" s="57"/>
      <c r="F323" s="56"/>
      <c r="H323" s="55" t="s">
        <v>551</v>
      </c>
      <c r="I323" s="56"/>
      <c r="J323" s="57" t="s">
        <v>200</v>
      </c>
      <c r="K323" s="57"/>
      <c r="L323" s="56"/>
      <c r="N323" s="22" t="s">
        <v>573</v>
      </c>
    </row>
    <row r="324" spans="1:14" x14ac:dyDescent="0.35">
      <c r="B324" s="55" t="str">
        <f xml:space="preserve"> "7.11.04.03"</f>
        <v>7.11.04.03</v>
      </c>
      <c r="C324" s="56"/>
      <c r="D324" s="57" t="s">
        <v>255</v>
      </c>
      <c r="E324" s="57"/>
      <c r="F324" s="56"/>
      <c r="H324" s="55" t="s">
        <v>552</v>
      </c>
      <c r="I324" s="56"/>
      <c r="J324" s="57" t="s">
        <v>255</v>
      </c>
      <c r="K324" s="57"/>
      <c r="L324" s="56"/>
      <c r="N324" s="22" t="s">
        <v>573</v>
      </c>
    </row>
    <row r="325" spans="1:14" ht="15" thickBot="1" x14ac:dyDescent="0.4">
      <c r="B325" s="61" t="str">
        <f xml:space="preserve"> "7.11.05"</f>
        <v>7.11.05</v>
      </c>
      <c r="C325" s="62"/>
      <c r="D325" s="63" t="s">
        <v>36</v>
      </c>
      <c r="E325" s="63"/>
      <c r="F325" s="62"/>
      <c r="H325" s="61" t="s">
        <v>553</v>
      </c>
      <c r="I325" s="62"/>
      <c r="J325" s="63" t="s">
        <v>36</v>
      </c>
      <c r="K325" s="63"/>
      <c r="L325" s="62"/>
      <c r="N325" s="23" t="s">
        <v>573</v>
      </c>
    </row>
    <row r="326" spans="1:14" x14ac:dyDescent="0.35">
      <c r="N326" s="19" t="s">
        <v>573</v>
      </c>
    </row>
    <row r="328" spans="1:14" ht="15" thickBot="1" x14ac:dyDescent="0.4"/>
    <row r="329" spans="1:14" ht="15.75" customHeight="1" thickBot="1" x14ac:dyDescent="0.4">
      <c r="A329" t="s">
        <v>295</v>
      </c>
      <c r="B329" s="33" t="s">
        <v>256</v>
      </c>
      <c r="C329" s="34"/>
      <c r="D329" s="34"/>
      <c r="E329" s="34"/>
      <c r="F329" s="35"/>
      <c r="H329" s="10" t="s">
        <v>256</v>
      </c>
      <c r="I329" s="11"/>
      <c r="J329" s="11"/>
      <c r="K329" s="11"/>
      <c r="L329" s="12"/>
      <c r="N329" s="36" t="s">
        <v>595</v>
      </c>
    </row>
    <row r="330" spans="1:14" ht="15.75" customHeight="1" thickBot="1" x14ac:dyDescent="0.4">
      <c r="B330" s="79" t="s">
        <v>2</v>
      </c>
      <c r="C330" s="80"/>
      <c r="D330" s="81" t="s">
        <v>3</v>
      </c>
      <c r="E330" s="82"/>
      <c r="F330" s="7"/>
      <c r="H330" s="79" t="s">
        <v>2</v>
      </c>
      <c r="I330" s="80"/>
      <c r="J330" s="81" t="s">
        <v>3</v>
      </c>
      <c r="K330" s="82"/>
      <c r="L330" s="7"/>
      <c r="N330" s="37"/>
    </row>
    <row r="331" spans="1:14" x14ac:dyDescent="0.35">
      <c r="B331" s="83" t="str">
        <f xml:space="preserve"> "1"</f>
        <v>1</v>
      </c>
      <c r="C331" s="84"/>
      <c r="D331" s="83" t="s">
        <v>4</v>
      </c>
      <c r="E331" s="85"/>
      <c r="F331" s="84"/>
      <c r="H331" s="83" t="s">
        <v>296</v>
      </c>
      <c r="I331" s="84"/>
      <c r="J331" s="83" t="s">
        <v>4</v>
      </c>
      <c r="K331" s="85"/>
      <c r="L331" s="84"/>
      <c r="N331" s="22" t="s">
        <v>573</v>
      </c>
    </row>
    <row r="332" spans="1:14" x14ac:dyDescent="0.35">
      <c r="B332" s="41" t="str">
        <f xml:space="preserve"> "1.01"</f>
        <v>1.01</v>
      </c>
      <c r="C332" s="42"/>
      <c r="D332" s="41" t="s">
        <v>5</v>
      </c>
      <c r="E332" s="43"/>
      <c r="F332" s="42"/>
      <c r="H332" s="41" t="s">
        <v>297</v>
      </c>
      <c r="I332" s="42"/>
      <c r="J332" s="41" t="s">
        <v>5</v>
      </c>
      <c r="K332" s="43"/>
      <c r="L332" s="42"/>
      <c r="N332" s="22" t="s">
        <v>573</v>
      </c>
    </row>
    <row r="333" spans="1:14" x14ac:dyDescent="0.35">
      <c r="B333" s="41" t="str">
        <f xml:space="preserve"> "1.01.01"</f>
        <v>1.01.01</v>
      </c>
      <c r="C333" s="42"/>
      <c r="D333" s="41" t="s">
        <v>6</v>
      </c>
      <c r="E333" s="43"/>
      <c r="F333" s="42"/>
      <c r="H333" s="41" t="s">
        <v>298</v>
      </c>
      <c r="I333" s="42"/>
      <c r="J333" s="41" t="s">
        <v>6</v>
      </c>
      <c r="K333" s="43"/>
      <c r="L333" s="42"/>
      <c r="N333" s="22" t="s">
        <v>573</v>
      </c>
    </row>
    <row r="334" spans="1:14" x14ac:dyDescent="0.35">
      <c r="B334" s="41" t="str">
        <f xml:space="preserve"> "1.01.02"</f>
        <v>1.01.02</v>
      </c>
      <c r="C334" s="42"/>
      <c r="D334" s="41" t="s">
        <v>7</v>
      </c>
      <c r="E334" s="43"/>
      <c r="F334" s="42"/>
      <c r="H334" s="41" t="s">
        <v>299</v>
      </c>
      <c r="I334" s="42"/>
      <c r="J334" s="41" t="s">
        <v>7</v>
      </c>
      <c r="K334" s="43"/>
      <c r="L334" s="42"/>
      <c r="N334" s="22" t="s">
        <v>573</v>
      </c>
    </row>
    <row r="335" spans="1:14" x14ac:dyDescent="0.35">
      <c r="B335" s="41" t="str">
        <f xml:space="preserve"> "1.01.02.01"</f>
        <v>1.01.02.01</v>
      </c>
      <c r="C335" s="42"/>
      <c r="D335" s="41" t="s">
        <v>8</v>
      </c>
      <c r="E335" s="43"/>
      <c r="F335" s="42"/>
      <c r="H335" s="41" t="s">
        <v>300</v>
      </c>
      <c r="I335" s="42"/>
      <c r="J335" s="41" t="s">
        <v>8</v>
      </c>
      <c r="K335" s="43"/>
      <c r="L335" s="42"/>
      <c r="N335" s="22" t="s">
        <v>573</v>
      </c>
    </row>
    <row r="336" spans="1:14" x14ac:dyDescent="0.35">
      <c r="B336" s="41" t="str">
        <f xml:space="preserve"> "1.01.02.01.01"</f>
        <v>1.01.02.01.01</v>
      </c>
      <c r="C336" s="42"/>
      <c r="D336" s="41" t="s">
        <v>9</v>
      </c>
      <c r="E336" s="43"/>
      <c r="F336" s="42"/>
      <c r="H336" s="41" t="s">
        <v>301</v>
      </c>
      <c r="I336" s="42"/>
      <c r="J336" s="41" t="s">
        <v>9</v>
      </c>
      <c r="K336" s="43"/>
      <c r="L336" s="42"/>
      <c r="N336" s="22" t="s">
        <v>573</v>
      </c>
    </row>
    <row r="337" spans="2:14" x14ac:dyDescent="0.35">
      <c r="B337" s="41" t="str">
        <f xml:space="preserve"> "1.01.02.01.02"</f>
        <v>1.01.02.01.02</v>
      </c>
      <c r="C337" s="42"/>
      <c r="D337" s="41" t="s">
        <v>10</v>
      </c>
      <c r="E337" s="43"/>
      <c r="F337" s="42"/>
      <c r="H337" s="41" t="s">
        <v>302</v>
      </c>
      <c r="I337" s="42"/>
      <c r="J337" s="41" t="s">
        <v>10</v>
      </c>
      <c r="K337" s="43"/>
      <c r="L337" s="42"/>
      <c r="N337" s="22" t="s">
        <v>573</v>
      </c>
    </row>
    <row r="338" spans="2:14" x14ac:dyDescent="0.35">
      <c r="B338" s="41" t="str">
        <f xml:space="preserve"> "1.01.02.02"</f>
        <v>1.01.02.02</v>
      </c>
      <c r="C338" s="42"/>
      <c r="D338" s="41" t="s">
        <v>39</v>
      </c>
      <c r="E338" s="43"/>
      <c r="F338" s="42"/>
      <c r="H338" s="41" t="s">
        <v>303</v>
      </c>
      <c r="I338" s="42"/>
      <c r="J338" s="41" t="s">
        <v>39</v>
      </c>
      <c r="K338" s="43"/>
      <c r="L338" s="42"/>
      <c r="N338" s="22" t="s">
        <v>573</v>
      </c>
    </row>
    <row r="339" spans="2:14" x14ac:dyDescent="0.35">
      <c r="B339" s="41" t="s">
        <v>12</v>
      </c>
      <c r="C339" s="42"/>
      <c r="D339" s="41" t="s">
        <v>13</v>
      </c>
      <c r="E339" s="43"/>
      <c r="F339" s="42"/>
      <c r="H339" s="41" t="s">
        <v>12</v>
      </c>
      <c r="I339" s="42"/>
      <c r="J339" s="41" t="s">
        <v>13</v>
      </c>
      <c r="K339" s="43"/>
      <c r="L339" s="42"/>
      <c r="N339" s="22" t="s">
        <v>573</v>
      </c>
    </row>
    <row r="340" spans="2:14" x14ac:dyDescent="0.35">
      <c r="B340" s="6"/>
      <c r="C340" s="1"/>
      <c r="D340" s="6"/>
      <c r="E340" s="2"/>
      <c r="F340" s="1"/>
      <c r="H340" s="6" t="s">
        <v>14</v>
      </c>
      <c r="I340" s="1"/>
      <c r="J340" s="6" t="s">
        <v>15</v>
      </c>
      <c r="K340" s="2"/>
      <c r="L340" s="1"/>
      <c r="N340" s="22" t="s">
        <v>282</v>
      </c>
    </row>
    <row r="341" spans="2:14" x14ac:dyDescent="0.35">
      <c r="B341" s="6"/>
      <c r="C341" s="1"/>
      <c r="D341" s="6"/>
      <c r="E341" s="2"/>
      <c r="F341" s="1"/>
      <c r="H341" s="6" t="s">
        <v>16</v>
      </c>
      <c r="I341" s="1"/>
      <c r="J341" s="6" t="s">
        <v>26</v>
      </c>
      <c r="K341" s="2"/>
      <c r="L341" s="1"/>
      <c r="N341" s="22" t="s">
        <v>278</v>
      </c>
    </row>
    <row r="342" spans="2:14" x14ac:dyDescent="0.35">
      <c r="B342" s="6"/>
      <c r="C342" s="1"/>
      <c r="D342" s="6"/>
      <c r="E342" s="2"/>
      <c r="F342" s="1"/>
      <c r="H342" s="6" t="s">
        <v>17</v>
      </c>
      <c r="I342" s="1"/>
      <c r="J342" s="6" t="s">
        <v>18</v>
      </c>
      <c r="K342" s="2"/>
      <c r="L342" s="1"/>
      <c r="N342" s="22" t="s">
        <v>279</v>
      </c>
    </row>
    <row r="343" spans="2:14" x14ac:dyDescent="0.35">
      <c r="B343" s="41" t="str">
        <f xml:space="preserve"> "1.01.03"</f>
        <v>1.01.03</v>
      </c>
      <c r="C343" s="42"/>
      <c r="D343" s="41" t="s">
        <v>19</v>
      </c>
      <c r="E343" s="43"/>
      <c r="F343" s="42"/>
      <c r="H343" s="41" t="s">
        <v>304</v>
      </c>
      <c r="I343" s="42"/>
      <c r="J343" s="41" t="s">
        <v>20</v>
      </c>
      <c r="K343" s="43"/>
      <c r="L343" s="42"/>
      <c r="N343" s="22" t="s">
        <v>280</v>
      </c>
    </row>
    <row r="344" spans="2:14" x14ac:dyDescent="0.35">
      <c r="B344" s="41" t="str">
        <f xml:space="preserve"> "1.01.03.01"</f>
        <v>1.01.03.01</v>
      </c>
      <c r="C344" s="42"/>
      <c r="D344" s="41" t="s">
        <v>22</v>
      </c>
      <c r="E344" s="43"/>
      <c r="F344" s="42"/>
      <c r="H344" s="41" t="s">
        <v>305</v>
      </c>
      <c r="I344" s="42"/>
      <c r="J344" s="41" t="s">
        <v>23</v>
      </c>
      <c r="K344" s="43"/>
      <c r="L344" s="42"/>
      <c r="N344" s="22" t="s">
        <v>280</v>
      </c>
    </row>
    <row r="345" spans="2:14" x14ac:dyDescent="0.35">
      <c r="B345" s="41" t="str">
        <f xml:space="preserve"> "1.01.03.02"</f>
        <v>1.01.03.02</v>
      </c>
      <c r="C345" s="42"/>
      <c r="D345" s="41" t="s">
        <v>24</v>
      </c>
      <c r="E345" s="43"/>
      <c r="F345" s="42"/>
      <c r="H345" s="41" t="s">
        <v>306</v>
      </c>
      <c r="I345" s="42"/>
      <c r="J345" s="41" t="s">
        <v>25</v>
      </c>
      <c r="K345" s="43"/>
      <c r="L345" s="42"/>
      <c r="N345" s="22" t="s">
        <v>280</v>
      </c>
    </row>
    <row r="346" spans="2:14" x14ac:dyDescent="0.35">
      <c r="B346" s="41" t="str">
        <f xml:space="preserve"> "1.01.03.03"</f>
        <v>1.01.03.03</v>
      </c>
      <c r="C346" s="42"/>
      <c r="D346" s="41" t="s">
        <v>26</v>
      </c>
      <c r="E346" s="43"/>
      <c r="F346" s="42"/>
      <c r="H346" s="41" t="s">
        <v>307</v>
      </c>
      <c r="I346" s="42"/>
      <c r="J346" s="41" t="s">
        <v>27</v>
      </c>
      <c r="K346" s="43"/>
      <c r="L346" s="42"/>
      <c r="N346" s="22" t="s">
        <v>281</v>
      </c>
    </row>
    <row r="347" spans="2:14" x14ac:dyDescent="0.35">
      <c r="B347" s="41" t="str">
        <f xml:space="preserve"> "1.01.03.04"</f>
        <v>1.01.03.04</v>
      </c>
      <c r="C347" s="42"/>
      <c r="D347" s="41" t="s">
        <v>18</v>
      </c>
      <c r="E347" s="43"/>
      <c r="F347" s="42"/>
      <c r="H347" s="41" t="s">
        <v>308</v>
      </c>
      <c r="I347" s="42"/>
      <c r="J347" s="41" t="s">
        <v>18</v>
      </c>
      <c r="K347" s="43"/>
      <c r="L347" s="42"/>
      <c r="N347" s="22" t="s">
        <v>573</v>
      </c>
    </row>
    <row r="348" spans="2:14" x14ac:dyDescent="0.35">
      <c r="B348" s="41" t="str">
        <f xml:space="preserve"> "1.01.04"</f>
        <v>1.01.04</v>
      </c>
      <c r="C348" s="42"/>
      <c r="D348" s="41" t="s">
        <v>28</v>
      </c>
      <c r="E348" s="43"/>
      <c r="F348" s="42"/>
      <c r="H348" s="41" t="s">
        <v>309</v>
      </c>
      <c r="I348" s="42"/>
      <c r="J348" s="41" t="s">
        <v>28</v>
      </c>
      <c r="K348" s="43"/>
      <c r="L348" s="42"/>
      <c r="N348" s="22" t="s">
        <v>573</v>
      </c>
    </row>
    <row r="349" spans="2:14" x14ac:dyDescent="0.35">
      <c r="B349" s="41" t="str">
        <f xml:space="preserve"> "1.01.05"</f>
        <v>1.01.05</v>
      </c>
      <c r="C349" s="42"/>
      <c r="D349" s="41" t="s">
        <v>29</v>
      </c>
      <c r="E349" s="43"/>
      <c r="F349" s="42"/>
      <c r="H349" s="41" t="s">
        <v>310</v>
      </c>
      <c r="I349" s="42"/>
      <c r="J349" s="41" t="s">
        <v>29</v>
      </c>
      <c r="K349" s="43"/>
      <c r="L349" s="42"/>
      <c r="N349" s="22" t="s">
        <v>573</v>
      </c>
    </row>
    <row r="350" spans="2:14" x14ac:dyDescent="0.35">
      <c r="B350" s="41" t="str">
        <f xml:space="preserve"> "1.01.06"</f>
        <v>1.01.06</v>
      </c>
      <c r="C350" s="42"/>
      <c r="D350" s="41" t="s">
        <v>30</v>
      </c>
      <c r="E350" s="43"/>
      <c r="F350" s="42"/>
      <c r="H350" s="41" t="s">
        <v>311</v>
      </c>
      <c r="I350" s="42"/>
      <c r="J350" s="41" t="s">
        <v>30</v>
      </c>
      <c r="K350" s="43"/>
      <c r="L350" s="42"/>
      <c r="N350" s="22" t="s">
        <v>573</v>
      </c>
    </row>
    <row r="351" spans="2:14" x14ac:dyDescent="0.35">
      <c r="B351" s="41" t="str">
        <f xml:space="preserve"> "1.01.07"</f>
        <v>1.01.07</v>
      </c>
      <c r="C351" s="42"/>
      <c r="D351" s="41" t="s">
        <v>31</v>
      </c>
      <c r="E351" s="43"/>
      <c r="F351" s="42"/>
      <c r="H351" s="41" t="s">
        <v>312</v>
      </c>
      <c r="I351" s="42"/>
      <c r="J351" s="41" t="s">
        <v>31</v>
      </c>
      <c r="K351" s="43"/>
      <c r="L351" s="42"/>
      <c r="N351" s="22" t="s">
        <v>573</v>
      </c>
    </row>
    <row r="352" spans="2:14" x14ac:dyDescent="0.35">
      <c r="B352" s="41" t="str">
        <f xml:space="preserve"> "1.01.08"</f>
        <v>1.01.08</v>
      </c>
      <c r="C352" s="42"/>
      <c r="D352" s="41" t="s">
        <v>32</v>
      </c>
      <c r="E352" s="43"/>
      <c r="F352" s="42"/>
      <c r="H352" s="41" t="s">
        <v>313</v>
      </c>
      <c r="I352" s="42"/>
      <c r="J352" s="41" t="s">
        <v>32</v>
      </c>
      <c r="K352" s="43"/>
      <c r="L352" s="42"/>
      <c r="N352" s="22" t="s">
        <v>573</v>
      </c>
    </row>
    <row r="353" spans="2:14" x14ac:dyDescent="0.35">
      <c r="B353" s="41" t="str">
        <f xml:space="preserve"> "1.01.09"</f>
        <v>1.01.09</v>
      </c>
      <c r="C353" s="42"/>
      <c r="D353" s="41" t="s">
        <v>33</v>
      </c>
      <c r="E353" s="43"/>
      <c r="F353" s="42"/>
      <c r="H353" s="41" t="s">
        <v>314</v>
      </c>
      <c r="I353" s="42"/>
      <c r="J353" s="41" t="s">
        <v>33</v>
      </c>
      <c r="K353" s="43"/>
      <c r="L353" s="42"/>
      <c r="N353" s="22" t="s">
        <v>573</v>
      </c>
    </row>
    <row r="354" spans="2:14" x14ac:dyDescent="0.35">
      <c r="B354" s="41" t="str">
        <f xml:space="preserve"> "1.01.09.01"</f>
        <v>1.01.09.01</v>
      </c>
      <c r="C354" s="42"/>
      <c r="D354" s="41" t="s">
        <v>34</v>
      </c>
      <c r="E354" s="43"/>
      <c r="F354" s="42"/>
      <c r="H354" s="41" t="s">
        <v>315</v>
      </c>
      <c r="I354" s="42"/>
      <c r="J354" s="41" t="s">
        <v>34</v>
      </c>
      <c r="K354" s="43"/>
      <c r="L354" s="42"/>
      <c r="N354" s="22" t="s">
        <v>573</v>
      </c>
    </row>
    <row r="355" spans="2:14" x14ac:dyDescent="0.35">
      <c r="B355" s="41" t="str">
        <f xml:space="preserve"> "1.01.09.02"</f>
        <v>1.01.09.02</v>
      </c>
      <c r="C355" s="42"/>
      <c r="D355" s="41" t="s">
        <v>35</v>
      </c>
      <c r="E355" s="43"/>
      <c r="F355" s="42"/>
      <c r="H355" s="41" t="s">
        <v>316</v>
      </c>
      <c r="I355" s="42"/>
      <c r="J355" s="41" t="s">
        <v>35</v>
      </c>
      <c r="K355" s="43"/>
      <c r="L355" s="42"/>
      <c r="N355" s="22" t="s">
        <v>573</v>
      </c>
    </row>
    <row r="356" spans="2:14" x14ac:dyDescent="0.35">
      <c r="B356" s="41" t="str">
        <f xml:space="preserve"> "1.01.09.03"</f>
        <v>1.01.09.03</v>
      </c>
      <c r="C356" s="42"/>
      <c r="D356" s="41" t="s">
        <v>36</v>
      </c>
      <c r="E356" s="43"/>
      <c r="F356" s="42"/>
      <c r="H356" s="41" t="s">
        <v>317</v>
      </c>
      <c r="I356" s="42"/>
      <c r="J356" s="41" t="s">
        <v>36</v>
      </c>
      <c r="K356" s="43"/>
      <c r="L356" s="42"/>
      <c r="N356" s="22" t="s">
        <v>573</v>
      </c>
    </row>
    <row r="357" spans="2:14" x14ac:dyDescent="0.35">
      <c r="B357" s="41" t="str">
        <f xml:space="preserve"> "1.02"</f>
        <v>1.02</v>
      </c>
      <c r="C357" s="42"/>
      <c r="D357" s="41" t="s">
        <v>37</v>
      </c>
      <c r="E357" s="43"/>
      <c r="F357" s="42"/>
      <c r="H357" s="41" t="s">
        <v>318</v>
      </c>
      <c r="I357" s="42"/>
      <c r="J357" s="41" t="s">
        <v>37</v>
      </c>
      <c r="K357" s="43"/>
      <c r="L357" s="42"/>
      <c r="N357" s="22" t="s">
        <v>573</v>
      </c>
    </row>
    <row r="358" spans="2:14" x14ac:dyDescent="0.35">
      <c r="B358" s="41" t="str">
        <f xml:space="preserve"> "1.02.01"</f>
        <v>1.02.01</v>
      </c>
      <c r="C358" s="42"/>
      <c r="D358" s="41" t="s">
        <v>38</v>
      </c>
      <c r="E358" s="43"/>
      <c r="F358" s="42"/>
      <c r="H358" s="41" t="s">
        <v>319</v>
      </c>
      <c r="I358" s="42"/>
      <c r="J358" s="41" t="s">
        <v>38</v>
      </c>
      <c r="K358" s="43"/>
      <c r="L358" s="42"/>
      <c r="N358" s="22" t="s">
        <v>573</v>
      </c>
    </row>
    <row r="359" spans="2:14" x14ac:dyDescent="0.35">
      <c r="B359" s="41" t="str">
        <f xml:space="preserve"> "1.02.01.01"</f>
        <v>1.02.01.01</v>
      </c>
      <c r="C359" s="42"/>
      <c r="D359" s="41" t="s">
        <v>8</v>
      </c>
      <c r="E359" s="43"/>
      <c r="F359" s="42"/>
      <c r="H359" s="41" t="s">
        <v>320</v>
      </c>
      <c r="I359" s="42"/>
      <c r="J359" s="41" t="s">
        <v>8</v>
      </c>
      <c r="K359" s="43"/>
      <c r="L359" s="42"/>
      <c r="N359" s="22" t="s">
        <v>573</v>
      </c>
    </row>
    <row r="360" spans="2:14" x14ac:dyDescent="0.35">
      <c r="B360" s="41" t="str">
        <f xml:space="preserve"> "1.02.01.01.01"</f>
        <v>1.02.01.01.01</v>
      </c>
      <c r="C360" s="42"/>
      <c r="D360" s="41" t="s">
        <v>10</v>
      </c>
      <c r="E360" s="43"/>
      <c r="F360" s="42"/>
      <c r="H360" s="41" t="s">
        <v>321</v>
      </c>
      <c r="I360" s="42"/>
      <c r="J360" s="41" t="s">
        <v>10</v>
      </c>
      <c r="K360" s="43"/>
      <c r="L360" s="42"/>
      <c r="N360" s="22" t="s">
        <v>573</v>
      </c>
    </row>
    <row r="361" spans="2:14" x14ac:dyDescent="0.35">
      <c r="B361" s="41" t="str">
        <f xml:space="preserve"> "1.02.01.02"</f>
        <v>1.02.01.02</v>
      </c>
      <c r="C361" s="42"/>
      <c r="D361" s="41" t="s">
        <v>39</v>
      </c>
      <c r="E361" s="43"/>
      <c r="F361" s="42"/>
      <c r="H361" s="41" t="s">
        <v>322</v>
      </c>
      <c r="I361" s="42"/>
      <c r="J361" s="41" t="s">
        <v>39</v>
      </c>
      <c r="K361" s="43"/>
      <c r="L361" s="42"/>
      <c r="N361" s="22" t="s">
        <v>573</v>
      </c>
    </row>
    <row r="362" spans="2:14" x14ac:dyDescent="0.35">
      <c r="B362" s="41" t="s">
        <v>40</v>
      </c>
      <c r="C362" s="42"/>
      <c r="D362" s="41" t="s">
        <v>13</v>
      </c>
      <c r="E362" s="43"/>
      <c r="F362" s="42"/>
      <c r="H362" s="41" t="s">
        <v>40</v>
      </c>
      <c r="I362" s="42"/>
      <c r="J362" s="41" t="s">
        <v>13</v>
      </c>
      <c r="K362" s="43"/>
      <c r="L362" s="42"/>
      <c r="N362" s="22" t="s">
        <v>573</v>
      </c>
    </row>
    <row r="363" spans="2:14" x14ac:dyDescent="0.35">
      <c r="B363" s="41" t="str">
        <f xml:space="preserve"> "1.02.01.04"</f>
        <v>1.02.01.04</v>
      </c>
      <c r="C363" s="42"/>
      <c r="D363" s="41" t="s">
        <v>19</v>
      </c>
      <c r="E363" s="43"/>
      <c r="F363" s="42"/>
      <c r="H363" s="41" t="s">
        <v>323</v>
      </c>
      <c r="I363" s="42"/>
      <c r="J363" s="41" t="s">
        <v>28</v>
      </c>
      <c r="K363" s="43"/>
      <c r="L363" s="42"/>
      <c r="N363" s="22" t="s">
        <v>283</v>
      </c>
    </row>
    <row r="364" spans="2:14" x14ac:dyDescent="0.35">
      <c r="B364" s="41" t="str">
        <f xml:space="preserve"> "1.02.01.05"</f>
        <v>1.02.01.05</v>
      </c>
      <c r="C364" s="42"/>
      <c r="D364" s="41" t="s">
        <v>28</v>
      </c>
      <c r="E364" s="43"/>
      <c r="F364" s="42"/>
      <c r="H364" s="41" t="s">
        <v>324</v>
      </c>
      <c r="I364" s="42"/>
      <c r="J364" s="41" t="s">
        <v>29</v>
      </c>
      <c r="K364" s="43"/>
      <c r="L364" s="42"/>
      <c r="N364" s="22" t="s">
        <v>284</v>
      </c>
    </row>
    <row r="365" spans="2:14" x14ac:dyDescent="0.35">
      <c r="B365" s="41" t="str">
        <f xml:space="preserve"> "1.02.01.06"</f>
        <v>1.02.01.06</v>
      </c>
      <c r="C365" s="42"/>
      <c r="D365" s="41" t="s">
        <v>29</v>
      </c>
      <c r="E365" s="43"/>
      <c r="F365" s="42"/>
      <c r="H365" s="41" t="s">
        <v>325</v>
      </c>
      <c r="I365" s="42"/>
      <c r="J365" s="41" t="s">
        <v>30</v>
      </c>
      <c r="K365" s="43"/>
      <c r="L365" s="42"/>
      <c r="N365" s="22" t="s">
        <v>285</v>
      </c>
    </row>
    <row r="366" spans="2:14" x14ac:dyDescent="0.35">
      <c r="B366" s="41" t="str">
        <f xml:space="preserve"> "1.02.01.07"</f>
        <v>1.02.01.07</v>
      </c>
      <c r="C366" s="42"/>
      <c r="D366" s="41" t="s">
        <v>30</v>
      </c>
      <c r="E366" s="43"/>
      <c r="F366" s="42"/>
      <c r="H366" s="41" t="s">
        <v>326</v>
      </c>
      <c r="I366" s="42"/>
      <c r="J366" s="41" t="s">
        <v>31</v>
      </c>
      <c r="K366" s="43"/>
      <c r="L366" s="42"/>
      <c r="N366" s="22" t="s">
        <v>286</v>
      </c>
    </row>
    <row r="367" spans="2:14" x14ac:dyDescent="0.35">
      <c r="B367" s="41" t="str">
        <f xml:space="preserve"> "1.02.01.08"</f>
        <v>1.02.01.08</v>
      </c>
      <c r="C367" s="42"/>
      <c r="D367" s="41" t="s">
        <v>31</v>
      </c>
      <c r="E367" s="43"/>
      <c r="F367" s="42"/>
      <c r="H367" s="41" t="s">
        <v>327</v>
      </c>
      <c r="I367" s="42"/>
      <c r="J367" s="41" t="s">
        <v>32</v>
      </c>
      <c r="K367" s="43"/>
      <c r="L367" s="42"/>
      <c r="N367" s="22" t="s">
        <v>287</v>
      </c>
    </row>
    <row r="368" spans="2:14" x14ac:dyDescent="0.35">
      <c r="B368" s="41" t="str">
        <f xml:space="preserve"> "1.02.01.09"</f>
        <v>1.02.01.09</v>
      </c>
      <c r="C368" s="42"/>
      <c r="D368" s="41" t="s">
        <v>32</v>
      </c>
      <c r="E368" s="43"/>
      <c r="F368" s="42"/>
      <c r="H368" s="41" t="s">
        <v>328</v>
      </c>
      <c r="I368" s="42"/>
      <c r="J368" s="41" t="s">
        <v>41</v>
      </c>
      <c r="K368" s="43"/>
      <c r="L368" s="42"/>
      <c r="N368" s="22" t="s">
        <v>288</v>
      </c>
    </row>
    <row r="369" spans="2:14" x14ac:dyDescent="0.35">
      <c r="B369" s="41" t="str">
        <f xml:space="preserve"> "1.02.01.10"</f>
        <v>1.02.01.10</v>
      </c>
      <c r="C369" s="42"/>
      <c r="D369" s="41" t="s">
        <v>41</v>
      </c>
      <c r="E369" s="43"/>
      <c r="F369" s="42"/>
      <c r="H369" s="41" t="s">
        <v>329</v>
      </c>
      <c r="I369" s="42"/>
      <c r="J369" s="41" t="s">
        <v>42</v>
      </c>
      <c r="K369" s="43"/>
      <c r="L369" s="42"/>
      <c r="N369" s="22" t="s">
        <v>289</v>
      </c>
    </row>
    <row r="370" spans="2:14" x14ac:dyDescent="0.35">
      <c r="B370" s="6"/>
      <c r="C370" s="1"/>
      <c r="D370" s="6"/>
      <c r="E370" s="2"/>
      <c r="F370" s="1"/>
      <c r="H370" s="6" t="s">
        <v>330</v>
      </c>
      <c r="I370" s="1"/>
      <c r="J370" s="6" t="s">
        <v>34</v>
      </c>
      <c r="K370" s="2"/>
      <c r="L370" s="1"/>
      <c r="N370" s="22" t="s">
        <v>291</v>
      </c>
    </row>
    <row r="371" spans="2:14" x14ac:dyDescent="0.35">
      <c r="B371" s="6"/>
      <c r="C371" s="1"/>
      <c r="D371" s="6"/>
      <c r="E371" s="2"/>
      <c r="F371" s="1"/>
      <c r="H371" s="6" t="s">
        <v>331</v>
      </c>
      <c r="I371" s="1"/>
      <c r="J371" s="6" t="s">
        <v>35</v>
      </c>
      <c r="K371" s="2"/>
      <c r="L371" s="1"/>
      <c r="N371" s="22" t="s">
        <v>292</v>
      </c>
    </row>
    <row r="372" spans="2:14" x14ac:dyDescent="0.35">
      <c r="B372" s="41" t="str">
        <f xml:space="preserve"> "1.02.01.11"</f>
        <v>1.02.01.11</v>
      </c>
      <c r="C372" s="42"/>
      <c r="D372" s="41" t="s">
        <v>42</v>
      </c>
      <c r="E372" s="43"/>
      <c r="F372" s="42"/>
      <c r="H372" s="41" t="s">
        <v>332</v>
      </c>
      <c r="I372" s="42"/>
      <c r="J372" s="41" t="s">
        <v>20</v>
      </c>
      <c r="K372" s="43"/>
      <c r="L372" s="42"/>
      <c r="N372" s="22" t="s">
        <v>280</v>
      </c>
    </row>
    <row r="373" spans="2:14" x14ac:dyDescent="0.35">
      <c r="B373" s="41" t="str">
        <f xml:space="preserve"> "1.02.01.11.01"</f>
        <v>1.02.01.11.01</v>
      </c>
      <c r="C373" s="42"/>
      <c r="D373" s="41" t="s">
        <v>34</v>
      </c>
      <c r="E373" s="43"/>
      <c r="F373" s="42"/>
      <c r="H373" s="41" t="s">
        <v>333</v>
      </c>
      <c r="I373" s="42"/>
      <c r="J373" s="41" t="s">
        <v>23</v>
      </c>
      <c r="K373" s="43"/>
      <c r="L373" s="42"/>
      <c r="N373" s="22" t="s">
        <v>280</v>
      </c>
    </row>
    <row r="374" spans="2:14" x14ac:dyDescent="0.35">
      <c r="B374" s="41" t="str">
        <f xml:space="preserve"> "1.02.01.11.02"</f>
        <v>1.02.01.11.02</v>
      </c>
      <c r="C374" s="42"/>
      <c r="D374" s="41" t="s">
        <v>35</v>
      </c>
      <c r="E374" s="43"/>
      <c r="F374" s="42"/>
      <c r="H374" s="41" t="s">
        <v>334</v>
      </c>
      <c r="I374" s="42"/>
      <c r="J374" s="41" t="s">
        <v>25</v>
      </c>
      <c r="K374" s="43"/>
      <c r="L374" s="42"/>
      <c r="N374" s="22" t="s">
        <v>280</v>
      </c>
    </row>
    <row r="375" spans="2:14" x14ac:dyDescent="0.35">
      <c r="B375" s="41" t="str">
        <f xml:space="preserve"> "1.02.02"</f>
        <v>1.02.02</v>
      </c>
      <c r="C375" s="42"/>
      <c r="D375" s="41" t="s">
        <v>43</v>
      </c>
      <c r="E375" s="43"/>
      <c r="F375" s="42"/>
      <c r="H375" s="41" t="s">
        <v>335</v>
      </c>
      <c r="I375" s="42"/>
      <c r="J375" s="41" t="s">
        <v>43</v>
      </c>
      <c r="K375" s="43"/>
      <c r="L375" s="42"/>
      <c r="N375" s="22" t="s">
        <v>573</v>
      </c>
    </row>
    <row r="376" spans="2:14" x14ac:dyDescent="0.35">
      <c r="B376" s="41" t="str">
        <f xml:space="preserve"> "1.02.02.01"</f>
        <v>1.02.02.01</v>
      </c>
      <c r="C376" s="42"/>
      <c r="D376" s="41" t="s">
        <v>44</v>
      </c>
      <c r="E376" s="43"/>
      <c r="F376" s="42"/>
      <c r="H376" s="41" t="s">
        <v>336</v>
      </c>
      <c r="I376" s="42"/>
      <c r="J376" s="41" t="s">
        <v>44</v>
      </c>
      <c r="K376" s="43"/>
      <c r="L376" s="42"/>
      <c r="N376" s="22" t="s">
        <v>573</v>
      </c>
    </row>
    <row r="377" spans="2:14" x14ac:dyDescent="0.35">
      <c r="B377" s="41" t="str">
        <f xml:space="preserve"> "1.02.02.01.01"</f>
        <v>1.02.02.01.01</v>
      </c>
      <c r="C377" s="42"/>
      <c r="D377" s="41" t="s">
        <v>45</v>
      </c>
      <c r="E377" s="43"/>
      <c r="F377" s="42"/>
      <c r="H377" s="41" t="s">
        <v>337</v>
      </c>
      <c r="I377" s="42"/>
      <c r="J377" s="41" t="s">
        <v>45</v>
      </c>
      <c r="K377" s="43"/>
      <c r="L377" s="42"/>
      <c r="N377" s="22" t="s">
        <v>573</v>
      </c>
    </row>
    <row r="378" spans="2:14" x14ac:dyDescent="0.35">
      <c r="B378" s="41" t="str">
        <f xml:space="preserve"> "1.02.02.01.02"</f>
        <v>1.02.02.01.02</v>
      </c>
      <c r="C378" s="42"/>
      <c r="D378" s="41" t="s">
        <v>46</v>
      </c>
      <c r="E378" s="43"/>
      <c r="F378" s="42"/>
      <c r="H378" s="41" t="s">
        <v>338</v>
      </c>
      <c r="I378" s="42"/>
      <c r="J378" s="41" t="s">
        <v>46</v>
      </c>
      <c r="K378" s="43"/>
      <c r="L378" s="42"/>
      <c r="N378" s="22" t="s">
        <v>573</v>
      </c>
    </row>
    <row r="379" spans="2:14" x14ac:dyDescent="0.35">
      <c r="B379" s="27"/>
      <c r="C379" s="28"/>
      <c r="D379" s="29"/>
      <c r="E379" s="29"/>
      <c r="F379" s="28"/>
      <c r="G379" s="8"/>
      <c r="H379" s="27" t="s">
        <v>339</v>
      </c>
      <c r="I379" s="28"/>
      <c r="J379" s="29" t="s">
        <v>47</v>
      </c>
      <c r="K379" s="29"/>
      <c r="L379" s="28"/>
      <c r="N379" s="22"/>
    </row>
    <row r="380" spans="2:14" x14ac:dyDescent="0.35">
      <c r="B380" s="27"/>
      <c r="C380" s="28"/>
      <c r="D380" s="29"/>
      <c r="E380" s="29"/>
      <c r="F380" s="28"/>
      <c r="G380" s="8"/>
      <c r="H380" s="27" t="s">
        <v>340</v>
      </c>
      <c r="I380" s="28"/>
      <c r="J380" s="29" t="s">
        <v>48</v>
      </c>
      <c r="K380" s="29"/>
      <c r="L380" s="28"/>
      <c r="N380" s="22"/>
    </row>
    <row r="381" spans="2:14" x14ac:dyDescent="0.35">
      <c r="B381" s="41" t="str">
        <f xml:space="preserve"> "1.02.02.01.05"</f>
        <v>1.02.02.01.05</v>
      </c>
      <c r="C381" s="42"/>
      <c r="D381" s="41" t="s">
        <v>49</v>
      </c>
      <c r="E381" s="43"/>
      <c r="F381" s="42"/>
      <c r="H381" s="41" t="s">
        <v>341</v>
      </c>
      <c r="I381" s="42"/>
      <c r="J381" s="41" t="s">
        <v>49</v>
      </c>
      <c r="K381" s="43"/>
      <c r="L381" s="42"/>
      <c r="N381" s="22" t="s">
        <v>573</v>
      </c>
    </row>
    <row r="382" spans="2:14" x14ac:dyDescent="0.35">
      <c r="B382" s="41" t="s">
        <v>50</v>
      </c>
      <c r="C382" s="42"/>
      <c r="D382" s="41" t="s">
        <v>51</v>
      </c>
      <c r="E382" s="43"/>
      <c r="F382" s="42"/>
      <c r="H382" s="41" t="s">
        <v>50</v>
      </c>
      <c r="I382" s="42"/>
      <c r="J382" s="41" t="s">
        <v>51</v>
      </c>
      <c r="K382" s="43"/>
      <c r="L382" s="42"/>
      <c r="N382" s="22" t="s">
        <v>573</v>
      </c>
    </row>
    <row r="383" spans="2:14" x14ac:dyDescent="0.35">
      <c r="B383" s="41" t="s">
        <v>52</v>
      </c>
      <c r="C383" s="42"/>
      <c r="D383" s="41" t="s">
        <v>53</v>
      </c>
      <c r="E383" s="43"/>
      <c r="F383" s="42"/>
      <c r="H383" s="41" t="s">
        <v>52</v>
      </c>
      <c r="I383" s="42"/>
      <c r="J383" s="41" t="s">
        <v>53</v>
      </c>
      <c r="K383" s="43"/>
      <c r="L383" s="42"/>
      <c r="N383" s="22" t="s">
        <v>573</v>
      </c>
    </row>
    <row r="384" spans="2:14" x14ac:dyDescent="0.35">
      <c r="B384" s="41" t="str">
        <f xml:space="preserve"> "1.02.02.02"</f>
        <v>1.02.02.02</v>
      </c>
      <c r="C384" s="42"/>
      <c r="D384" s="41" t="s">
        <v>54</v>
      </c>
      <c r="E384" s="43"/>
      <c r="F384" s="42"/>
      <c r="H384" s="41" t="s">
        <v>342</v>
      </c>
      <c r="I384" s="42"/>
      <c r="J384" s="41" t="s">
        <v>54</v>
      </c>
      <c r="K384" s="43"/>
      <c r="L384" s="42"/>
      <c r="N384" s="22" t="s">
        <v>573</v>
      </c>
    </row>
    <row r="385" spans="2:14" x14ac:dyDescent="0.35">
      <c r="B385" s="41" t="str">
        <f xml:space="preserve"> "1.02.03"</f>
        <v>1.02.03</v>
      </c>
      <c r="C385" s="42"/>
      <c r="D385" s="41" t="s">
        <v>55</v>
      </c>
      <c r="E385" s="43"/>
      <c r="F385" s="42"/>
      <c r="H385" s="41" t="s">
        <v>343</v>
      </c>
      <c r="I385" s="42"/>
      <c r="J385" s="41" t="s">
        <v>55</v>
      </c>
      <c r="K385" s="43"/>
      <c r="L385" s="42"/>
      <c r="N385" s="22" t="s">
        <v>573</v>
      </c>
    </row>
    <row r="386" spans="2:14" x14ac:dyDescent="0.35">
      <c r="B386" s="41" t="str">
        <f xml:space="preserve"> "1.02.03.01"</f>
        <v>1.02.03.01</v>
      </c>
      <c r="C386" s="42"/>
      <c r="D386" s="41" t="s">
        <v>56</v>
      </c>
      <c r="E386" s="43"/>
      <c r="F386" s="42"/>
      <c r="H386" s="41" t="s">
        <v>344</v>
      </c>
      <c r="I386" s="42"/>
      <c r="J386" s="41" t="s">
        <v>56</v>
      </c>
      <c r="K386" s="43"/>
      <c r="L386" s="42"/>
      <c r="N386" s="22" t="s">
        <v>573</v>
      </c>
    </row>
    <row r="387" spans="2:14" x14ac:dyDescent="0.35">
      <c r="B387" s="41" t="str">
        <f xml:space="preserve"> "1.02.03.02"</f>
        <v>1.02.03.02</v>
      </c>
      <c r="C387" s="42"/>
      <c r="D387" s="41" t="s">
        <v>57</v>
      </c>
      <c r="E387" s="43"/>
      <c r="F387" s="42"/>
      <c r="H387" s="41" t="s">
        <v>345</v>
      </c>
      <c r="I387" s="42"/>
      <c r="J387" s="41" t="s">
        <v>57</v>
      </c>
      <c r="K387" s="43"/>
      <c r="L387" s="42"/>
      <c r="N387" s="22" t="s">
        <v>573</v>
      </c>
    </row>
    <row r="388" spans="2:14" x14ac:dyDescent="0.35">
      <c r="B388" s="41" t="str">
        <f xml:space="preserve"> "1.02.03.03"</f>
        <v>1.02.03.03</v>
      </c>
      <c r="C388" s="42"/>
      <c r="D388" s="41" t="s">
        <v>58</v>
      </c>
      <c r="E388" s="43"/>
      <c r="F388" s="42"/>
      <c r="H388" s="41" t="s">
        <v>346</v>
      </c>
      <c r="I388" s="42"/>
      <c r="J388" s="41" t="s">
        <v>58</v>
      </c>
      <c r="K388" s="43"/>
      <c r="L388" s="42"/>
      <c r="N388" s="22" t="s">
        <v>573</v>
      </c>
    </row>
    <row r="389" spans="2:14" x14ac:dyDescent="0.35">
      <c r="B389" s="41" t="str">
        <f xml:space="preserve"> "1.02.04"</f>
        <v>1.02.04</v>
      </c>
      <c r="C389" s="42"/>
      <c r="D389" s="41" t="s">
        <v>59</v>
      </c>
      <c r="E389" s="43"/>
      <c r="F389" s="42"/>
      <c r="H389" s="41" t="s">
        <v>347</v>
      </c>
      <c r="I389" s="42"/>
      <c r="J389" s="41" t="s">
        <v>59</v>
      </c>
      <c r="K389" s="43"/>
      <c r="L389" s="42"/>
      <c r="N389" s="22" t="s">
        <v>573</v>
      </c>
    </row>
    <row r="390" spans="2:14" x14ac:dyDescent="0.35">
      <c r="B390" s="41" t="str">
        <f xml:space="preserve"> "1.02.04.01"</f>
        <v>1.02.04.01</v>
      </c>
      <c r="C390" s="42"/>
      <c r="D390" s="41" t="s">
        <v>257</v>
      </c>
      <c r="E390" s="43"/>
      <c r="F390" s="42"/>
      <c r="H390" s="41" t="s">
        <v>554</v>
      </c>
      <c r="I390" s="42"/>
      <c r="J390" s="41" t="s">
        <v>257</v>
      </c>
      <c r="K390" s="43"/>
      <c r="L390" s="42"/>
      <c r="N390" s="22" t="s">
        <v>573</v>
      </c>
    </row>
    <row r="391" spans="2:14" ht="15" thickBot="1" x14ac:dyDescent="0.4">
      <c r="B391" s="44" t="str">
        <f xml:space="preserve"> "1.02.04.02"</f>
        <v>1.02.04.02</v>
      </c>
      <c r="C391" s="45"/>
      <c r="D391" s="44" t="s">
        <v>258</v>
      </c>
      <c r="E391" s="46"/>
      <c r="F391" s="45"/>
      <c r="H391" s="44" t="s">
        <v>555</v>
      </c>
      <c r="I391" s="45"/>
      <c r="J391" s="44" t="s">
        <v>258</v>
      </c>
      <c r="K391" s="46"/>
      <c r="L391" s="45"/>
      <c r="N391" s="23" t="s">
        <v>573</v>
      </c>
    </row>
    <row r="392" spans="2:14" ht="15" thickBot="1" x14ac:dyDescent="0.4">
      <c r="B392" s="2"/>
      <c r="C392" s="2"/>
      <c r="D392" s="2"/>
      <c r="E392" s="2"/>
      <c r="F392" s="2"/>
      <c r="H392" s="2"/>
      <c r="I392" s="2"/>
      <c r="J392" s="2"/>
      <c r="K392" s="2"/>
      <c r="L392" s="2"/>
      <c r="N392" s="19" t="s">
        <v>573</v>
      </c>
    </row>
    <row r="393" spans="2:14" ht="15.75" customHeight="1" thickBot="1" x14ac:dyDescent="0.4">
      <c r="B393" s="33" t="s">
        <v>259</v>
      </c>
      <c r="C393" s="34"/>
      <c r="D393" s="34"/>
      <c r="E393" s="34"/>
      <c r="F393" s="35"/>
      <c r="H393" s="10" t="s">
        <v>259</v>
      </c>
      <c r="I393" s="11"/>
      <c r="J393" s="11"/>
      <c r="K393" s="11"/>
      <c r="L393" s="12"/>
      <c r="N393" s="36" t="s">
        <v>595</v>
      </c>
    </row>
    <row r="394" spans="2:14" ht="15.75" customHeight="1" thickBot="1" x14ac:dyDescent="0.4">
      <c r="B394" s="79" t="s">
        <v>2</v>
      </c>
      <c r="C394" s="80"/>
      <c r="D394" s="86" t="s">
        <v>3</v>
      </c>
      <c r="E394" s="87"/>
      <c r="F394" s="80"/>
      <c r="H394" s="79" t="s">
        <v>2</v>
      </c>
      <c r="I394" s="80"/>
      <c r="J394" s="86" t="s">
        <v>3</v>
      </c>
      <c r="K394" s="87"/>
      <c r="L394" s="80"/>
      <c r="N394" s="37"/>
    </row>
    <row r="395" spans="2:14" x14ac:dyDescent="0.35">
      <c r="B395" s="64" t="str">
        <f xml:space="preserve"> "2"</f>
        <v>2</v>
      </c>
      <c r="C395" s="65"/>
      <c r="D395" s="66" t="s">
        <v>61</v>
      </c>
      <c r="E395" s="66"/>
      <c r="F395" s="65"/>
      <c r="H395" s="64" t="s">
        <v>348</v>
      </c>
      <c r="I395" s="65"/>
      <c r="J395" s="66" t="s">
        <v>61</v>
      </c>
      <c r="K395" s="66"/>
      <c r="L395" s="65"/>
      <c r="N395" s="22" t="s">
        <v>573</v>
      </c>
    </row>
    <row r="396" spans="2:14" x14ac:dyDescent="0.35">
      <c r="B396" s="55" t="str">
        <f xml:space="preserve"> "2.01"</f>
        <v>2.01</v>
      </c>
      <c r="C396" s="56"/>
      <c r="D396" s="57" t="s">
        <v>62</v>
      </c>
      <c r="E396" s="57"/>
      <c r="F396" s="56"/>
      <c r="H396" s="55" t="s">
        <v>349</v>
      </c>
      <c r="I396" s="56"/>
      <c r="J396" s="57" t="s">
        <v>62</v>
      </c>
      <c r="K396" s="57"/>
      <c r="L396" s="56"/>
      <c r="N396" s="22" t="s">
        <v>573</v>
      </c>
    </row>
    <row r="397" spans="2:14" x14ac:dyDescent="0.35">
      <c r="B397" s="55" t="str">
        <f xml:space="preserve"> "2.01.01"</f>
        <v>2.01.01</v>
      </c>
      <c r="C397" s="56"/>
      <c r="D397" s="57" t="s">
        <v>63</v>
      </c>
      <c r="E397" s="57"/>
      <c r="F397" s="56"/>
      <c r="H397" s="55" t="s">
        <v>350</v>
      </c>
      <c r="I397" s="56"/>
      <c r="J397" s="57" t="s">
        <v>63</v>
      </c>
      <c r="K397" s="57"/>
      <c r="L397" s="56"/>
      <c r="N397" s="22" t="s">
        <v>573</v>
      </c>
    </row>
    <row r="398" spans="2:14" x14ac:dyDescent="0.35">
      <c r="B398" s="55" t="str">
        <f xml:space="preserve"> "2.01.02"</f>
        <v>2.01.02</v>
      </c>
      <c r="C398" s="56"/>
      <c r="D398" s="57" t="s">
        <v>64</v>
      </c>
      <c r="E398" s="57"/>
      <c r="F398" s="56"/>
      <c r="H398" s="55" t="s">
        <v>351</v>
      </c>
      <c r="I398" s="56"/>
      <c r="J398" s="57" t="s">
        <v>65</v>
      </c>
      <c r="K398" s="57"/>
      <c r="L398" s="56"/>
      <c r="N398" s="22" t="s">
        <v>280</v>
      </c>
    </row>
    <row r="399" spans="2:14" x14ac:dyDescent="0.35">
      <c r="B399" s="55" t="str">
        <f xml:space="preserve"> "2.01.02.01"</f>
        <v>2.01.02.01</v>
      </c>
      <c r="C399" s="56"/>
      <c r="D399" s="57" t="s">
        <v>22</v>
      </c>
      <c r="E399" s="57"/>
      <c r="F399" s="56"/>
      <c r="H399" s="55" t="s">
        <v>352</v>
      </c>
      <c r="I399" s="56"/>
      <c r="J399" s="57" t="s">
        <v>66</v>
      </c>
      <c r="K399" s="57"/>
      <c r="L399" s="56"/>
      <c r="N399" s="22" t="s">
        <v>280</v>
      </c>
    </row>
    <row r="400" spans="2:14" x14ac:dyDescent="0.35">
      <c r="B400" s="55" t="str">
        <f xml:space="preserve"> "2.01.02.02"</f>
        <v>2.01.02.02</v>
      </c>
      <c r="C400" s="56"/>
      <c r="D400" s="57" t="s">
        <v>24</v>
      </c>
      <c r="E400" s="57"/>
      <c r="F400" s="56"/>
      <c r="H400" s="55" t="s">
        <v>353</v>
      </c>
      <c r="I400" s="56"/>
      <c r="J400" s="57" t="s">
        <v>67</v>
      </c>
      <c r="K400" s="57"/>
      <c r="L400" s="56"/>
      <c r="N400" s="22" t="s">
        <v>280</v>
      </c>
    </row>
    <row r="401" spans="2:14" x14ac:dyDescent="0.35">
      <c r="B401" s="55" t="str">
        <f xml:space="preserve"> "2.01.02.03"</f>
        <v>2.01.02.03</v>
      </c>
      <c r="C401" s="56"/>
      <c r="D401" s="57" t="s">
        <v>26</v>
      </c>
      <c r="E401" s="57"/>
      <c r="F401" s="56"/>
      <c r="H401" s="55" t="s">
        <v>354</v>
      </c>
      <c r="I401" s="56"/>
      <c r="J401" s="57" t="s">
        <v>27</v>
      </c>
      <c r="K401" s="57"/>
      <c r="L401" s="56"/>
      <c r="N401" s="22" t="s">
        <v>281</v>
      </c>
    </row>
    <row r="402" spans="2:14" x14ac:dyDescent="0.35">
      <c r="B402" s="55" t="str">
        <f xml:space="preserve"> "2.01.02.04"</f>
        <v>2.01.02.04</v>
      </c>
      <c r="C402" s="56"/>
      <c r="D402" s="57" t="s">
        <v>18</v>
      </c>
      <c r="E402" s="57"/>
      <c r="F402" s="56"/>
      <c r="H402" s="55" t="s">
        <v>355</v>
      </c>
      <c r="I402" s="56"/>
      <c r="J402" s="57" t="s">
        <v>18</v>
      </c>
      <c r="K402" s="57"/>
      <c r="L402" s="56"/>
      <c r="N402" s="22"/>
    </row>
    <row r="403" spans="2:14" x14ac:dyDescent="0.35">
      <c r="B403" s="55" t="str">
        <f xml:space="preserve"> "2.01.03"</f>
        <v>2.01.03</v>
      </c>
      <c r="C403" s="56"/>
      <c r="D403" s="57" t="s">
        <v>68</v>
      </c>
      <c r="E403" s="57"/>
      <c r="F403" s="56"/>
      <c r="H403" s="55" t="s">
        <v>356</v>
      </c>
      <c r="I403" s="56"/>
      <c r="J403" s="57" t="s">
        <v>68</v>
      </c>
      <c r="K403" s="57"/>
      <c r="L403" s="56"/>
      <c r="N403" s="22"/>
    </row>
    <row r="404" spans="2:14" x14ac:dyDescent="0.35">
      <c r="B404" s="55" t="str">
        <f xml:space="preserve"> "2.01.04"</f>
        <v>2.01.04</v>
      </c>
      <c r="C404" s="56"/>
      <c r="D404" s="57" t="s">
        <v>69</v>
      </c>
      <c r="E404" s="57"/>
      <c r="F404" s="56"/>
      <c r="H404" s="55" t="s">
        <v>357</v>
      </c>
      <c r="I404" s="56"/>
      <c r="J404" s="57" t="s">
        <v>26</v>
      </c>
      <c r="K404" s="57"/>
      <c r="L404" s="56"/>
      <c r="N404" s="22" t="s">
        <v>293</v>
      </c>
    </row>
    <row r="405" spans="2:14" x14ac:dyDescent="0.35">
      <c r="B405" s="55" t="str">
        <f xml:space="preserve"> "2.01.04.01"</f>
        <v>2.01.04.01</v>
      </c>
      <c r="C405" s="56"/>
      <c r="D405" s="57" t="s">
        <v>22</v>
      </c>
      <c r="E405" s="57"/>
      <c r="F405" s="56"/>
      <c r="H405" s="55" t="s">
        <v>556</v>
      </c>
      <c r="I405" s="56"/>
      <c r="J405" s="57"/>
      <c r="K405" s="57"/>
      <c r="L405" s="56"/>
      <c r="N405" s="22" t="s">
        <v>70</v>
      </c>
    </row>
    <row r="406" spans="2:14" x14ac:dyDescent="0.35">
      <c r="B406" s="55" t="str">
        <f xml:space="preserve"> "2.01.04.02"</f>
        <v>2.01.04.02</v>
      </c>
      <c r="C406" s="56"/>
      <c r="D406" s="57" t="s">
        <v>24</v>
      </c>
      <c r="E406" s="57"/>
      <c r="F406" s="56"/>
      <c r="H406" s="55" t="s">
        <v>557</v>
      </c>
      <c r="I406" s="56"/>
      <c r="J406" s="57"/>
      <c r="K406" s="57"/>
      <c r="L406" s="56"/>
      <c r="N406" s="22" t="s">
        <v>70</v>
      </c>
    </row>
    <row r="407" spans="2:14" x14ac:dyDescent="0.35">
      <c r="B407" s="55" t="str">
        <f xml:space="preserve"> "2.01.04.03"</f>
        <v>2.01.04.03</v>
      </c>
      <c r="C407" s="56"/>
      <c r="D407" s="57" t="s">
        <v>26</v>
      </c>
      <c r="E407" s="57"/>
      <c r="F407" s="56"/>
      <c r="H407" s="55" t="s">
        <v>558</v>
      </c>
      <c r="I407" s="56"/>
      <c r="J407" s="57"/>
      <c r="K407" s="57"/>
      <c r="L407" s="56"/>
      <c r="N407" s="22" t="s">
        <v>70</v>
      </c>
    </row>
    <row r="408" spans="2:14" x14ac:dyDescent="0.35">
      <c r="B408" s="55" t="str">
        <f xml:space="preserve"> "2.01.04.04"</f>
        <v>2.01.04.04</v>
      </c>
      <c r="C408" s="56"/>
      <c r="D408" s="57" t="s">
        <v>71</v>
      </c>
      <c r="E408" s="57"/>
      <c r="F408" s="56"/>
      <c r="H408" s="55" t="s">
        <v>559</v>
      </c>
      <c r="I408" s="56"/>
      <c r="J408" s="57"/>
      <c r="K408" s="57"/>
      <c r="L408" s="56"/>
      <c r="N408" s="22" t="s">
        <v>70</v>
      </c>
    </row>
    <row r="409" spans="2:14" x14ac:dyDescent="0.35">
      <c r="B409" s="55" t="str">
        <f xml:space="preserve"> "2.01.05"</f>
        <v>2.01.05</v>
      </c>
      <c r="C409" s="56"/>
      <c r="D409" s="57" t="s">
        <v>72</v>
      </c>
      <c r="E409" s="57"/>
      <c r="F409" s="56"/>
      <c r="H409" s="55" t="s">
        <v>358</v>
      </c>
      <c r="I409" s="56"/>
      <c r="J409" s="57" t="s">
        <v>72</v>
      </c>
      <c r="K409" s="57"/>
      <c r="L409" s="56"/>
      <c r="N409" s="22" t="s">
        <v>573</v>
      </c>
    </row>
    <row r="410" spans="2:14" x14ac:dyDescent="0.35">
      <c r="B410" s="55" t="str">
        <f xml:space="preserve"> "2.01.06"</f>
        <v>2.01.06</v>
      </c>
      <c r="C410" s="56"/>
      <c r="D410" s="57" t="s">
        <v>73</v>
      </c>
      <c r="E410" s="57"/>
      <c r="F410" s="56"/>
      <c r="H410" s="55" t="s">
        <v>359</v>
      </c>
      <c r="I410" s="56"/>
      <c r="J410" s="57" t="s">
        <v>73</v>
      </c>
      <c r="K410" s="57"/>
      <c r="L410" s="56"/>
      <c r="N410" s="22" t="s">
        <v>573</v>
      </c>
    </row>
    <row r="411" spans="2:14" x14ac:dyDescent="0.35">
      <c r="B411" s="55" t="str">
        <f xml:space="preserve"> "2.01.06.01"</f>
        <v>2.01.06.01</v>
      </c>
      <c r="C411" s="56"/>
      <c r="D411" s="57" t="s">
        <v>74</v>
      </c>
      <c r="E411" s="57"/>
      <c r="F411" s="56"/>
      <c r="H411" s="55" t="s">
        <v>360</v>
      </c>
      <c r="I411" s="56"/>
      <c r="J411" s="57" t="s">
        <v>74</v>
      </c>
      <c r="K411" s="57"/>
      <c r="L411" s="56"/>
      <c r="N411" s="22" t="s">
        <v>573</v>
      </c>
    </row>
    <row r="412" spans="2:14" x14ac:dyDescent="0.35">
      <c r="B412" s="55" t="str">
        <f xml:space="preserve"> "2.01.06.02"</f>
        <v>2.01.06.02</v>
      </c>
      <c r="C412" s="56"/>
      <c r="D412" s="57" t="s">
        <v>75</v>
      </c>
      <c r="E412" s="57"/>
      <c r="F412" s="56"/>
      <c r="H412" s="55" t="s">
        <v>361</v>
      </c>
      <c r="I412" s="56"/>
      <c r="J412" s="57" t="s">
        <v>75</v>
      </c>
      <c r="K412" s="57"/>
      <c r="L412" s="56"/>
      <c r="N412" s="22" t="s">
        <v>573</v>
      </c>
    </row>
    <row r="413" spans="2:14" x14ac:dyDescent="0.35">
      <c r="B413" s="55" t="str">
        <f xml:space="preserve"> "2.02"</f>
        <v>2.02</v>
      </c>
      <c r="C413" s="56"/>
      <c r="D413" s="57" t="s">
        <v>76</v>
      </c>
      <c r="E413" s="57"/>
      <c r="F413" s="56"/>
      <c r="H413" s="55" t="s">
        <v>362</v>
      </c>
      <c r="I413" s="56"/>
      <c r="J413" s="57" t="s">
        <v>76</v>
      </c>
      <c r="K413" s="57"/>
      <c r="L413" s="56"/>
      <c r="N413" s="22" t="s">
        <v>573</v>
      </c>
    </row>
    <row r="414" spans="2:14" x14ac:dyDescent="0.35">
      <c r="B414" s="55" t="str">
        <f xml:space="preserve"> "2.02.01"</f>
        <v>2.02.01</v>
      </c>
      <c r="C414" s="56"/>
      <c r="D414" s="57" t="s">
        <v>77</v>
      </c>
      <c r="E414" s="57"/>
      <c r="F414" s="56"/>
      <c r="H414" s="55" t="s">
        <v>363</v>
      </c>
      <c r="I414" s="56"/>
      <c r="J414" s="57" t="s">
        <v>77</v>
      </c>
      <c r="K414" s="57"/>
      <c r="L414" s="56"/>
      <c r="N414" s="22" t="s">
        <v>573</v>
      </c>
    </row>
    <row r="415" spans="2:14" x14ac:dyDescent="0.35">
      <c r="B415" s="55" t="str">
        <f xml:space="preserve"> "2.02.01.01"</f>
        <v>2.02.01.01</v>
      </c>
      <c r="C415" s="56"/>
      <c r="D415" s="57" t="s">
        <v>63</v>
      </c>
      <c r="E415" s="57"/>
      <c r="F415" s="56"/>
      <c r="H415" s="55" t="s">
        <v>364</v>
      </c>
      <c r="I415" s="56"/>
      <c r="J415" s="57" t="s">
        <v>63</v>
      </c>
      <c r="K415" s="57"/>
      <c r="L415" s="56"/>
      <c r="N415" s="22" t="s">
        <v>573</v>
      </c>
    </row>
    <row r="416" spans="2:14" x14ac:dyDescent="0.35">
      <c r="B416" s="55" t="str">
        <f xml:space="preserve"> "2.02.01.02"</f>
        <v>2.02.01.02</v>
      </c>
      <c r="C416" s="56"/>
      <c r="D416" s="57" t="s">
        <v>78</v>
      </c>
      <c r="E416" s="57"/>
      <c r="F416" s="56"/>
      <c r="H416" s="55" t="s">
        <v>365</v>
      </c>
      <c r="I416" s="56"/>
      <c r="J416" s="57" t="s">
        <v>65</v>
      </c>
      <c r="K416" s="57"/>
      <c r="L416" s="56"/>
      <c r="N416" s="22" t="s">
        <v>290</v>
      </c>
    </row>
    <row r="417" spans="2:14" x14ac:dyDescent="0.35">
      <c r="B417" s="55" t="str">
        <f xml:space="preserve"> "2.02.01.03"</f>
        <v>2.02.01.03</v>
      </c>
      <c r="C417" s="56"/>
      <c r="D417" s="57" t="s">
        <v>69</v>
      </c>
      <c r="E417" s="57"/>
      <c r="F417" s="56"/>
      <c r="H417" s="55" t="s">
        <v>366</v>
      </c>
      <c r="I417" s="56"/>
      <c r="J417" s="57" t="s">
        <v>66</v>
      </c>
      <c r="K417" s="57"/>
      <c r="L417" s="56"/>
      <c r="N417" s="22" t="s">
        <v>290</v>
      </c>
    </row>
    <row r="418" spans="2:14" x14ac:dyDescent="0.35">
      <c r="B418" s="55" t="str">
        <f xml:space="preserve"> "2.02.01.03.01"</f>
        <v>2.02.01.03.01</v>
      </c>
      <c r="C418" s="56"/>
      <c r="D418" s="57" t="s">
        <v>22</v>
      </c>
      <c r="E418" s="57"/>
      <c r="F418" s="56"/>
      <c r="H418" s="55" t="s">
        <v>367</v>
      </c>
      <c r="I418" s="56"/>
      <c r="J418" s="57" t="s">
        <v>67</v>
      </c>
      <c r="K418" s="57"/>
      <c r="L418" s="56"/>
      <c r="N418" s="22" t="s">
        <v>290</v>
      </c>
    </row>
    <row r="419" spans="2:14" x14ac:dyDescent="0.35">
      <c r="B419" s="55" t="str">
        <f xml:space="preserve"> "2.02.01.03.02"</f>
        <v>2.02.01.03.02</v>
      </c>
      <c r="C419" s="56"/>
      <c r="D419" s="57" t="s">
        <v>24</v>
      </c>
      <c r="E419" s="57"/>
      <c r="F419" s="56"/>
      <c r="H419" s="55" t="s">
        <v>368</v>
      </c>
      <c r="I419" s="56"/>
      <c r="J419" s="57" t="s">
        <v>27</v>
      </c>
      <c r="K419" s="57"/>
      <c r="L419" s="56"/>
      <c r="N419" s="22" t="s">
        <v>281</v>
      </c>
    </row>
    <row r="420" spans="2:14" x14ac:dyDescent="0.35">
      <c r="B420" s="55" t="str">
        <f xml:space="preserve"> "2.02.01.03.03"</f>
        <v>2.02.01.03.03</v>
      </c>
      <c r="C420" s="56"/>
      <c r="D420" s="57" t="s">
        <v>26</v>
      </c>
      <c r="E420" s="57"/>
      <c r="F420" s="56"/>
      <c r="H420" s="55" t="s">
        <v>369</v>
      </c>
      <c r="I420" s="56"/>
      <c r="J420" s="57" t="s">
        <v>18</v>
      </c>
      <c r="K420" s="57"/>
      <c r="L420" s="56"/>
      <c r="N420" s="22" t="s">
        <v>290</v>
      </c>
    </row>
    <row r="421" spans="2:14" x14ac:dyDescent="0.35">
      <c r="B421" s="55" t="str">
        <f xml:space="preserve"> "2.02.01.03.04"</f>
        <v>2.02.01.03.04</v>
      </c>
      <c r="C421" s="56"/>
      <c r="D421" s="57" t="s">
        <v>71</v>
      </c>
      <c r="E421" s="57"/>
      <c r="F421" s="56"/>
      <c r="H421" s="55" t="s">
        <v>370</v>
      </c>
      <c r="I421" s="56"/>
      <c r="J421" s="57" t="s">
        <v>15</v>
      </c>
      <c r="K421" s="57"/>
      <c r="L421" s="56"/>
      <c r="N421" s="22" t="s">
        <v>282</v>
      </c>
    </row>
    <row r="422" spans="2:14" x14ac:dyDescent="0.35">
      <c r="B422" s="55" t="str">
        <f xml:space="preserve"> "2.02.01.04"</f>
        <v>2.02.01.04</v>
      </c>
      <c r="C422" s="56"/>
      <c r="D422" s="57" t="s">
        <v>79</v>
      </c>
      <c r="E422" s="57"/>
      <c r="F422" s="56"/>
      <c r="H422" s="55" t="s">
        <v>371</v>
      </c>
      <c r="I422" s="56"/>
      <c r="J422" s="57" t="s">
        <v>26</v>
      </c>
      <c r="K422" s="57"/>
      <c r="L422" s="56"/>
      <c r="N422" s="22" t="s">
        <v>294</v>
      </c>
    </row>
    <row r="423" spans="2:14" x14ac:dyDescent="0.35">
      <c r="B423" s="55" t="str">
        <f xml:space="preserve"> "2.02.01.05"</f>
        <v>2.02.01.05</v>
      </c>
      <c r="C423" s="56"/>
      <c r="D423" s="57" t="s">
        <v>41</v>
      </c>
      <c r="E423" s="57"/>
      <c r="F423" s="56"/>
      <c r="H423" s="55" t="s">
        <v>372</v>
      </c>
      <c r="I423" s="56"/>
      <c r="J423" s="57" t="s">
        <v>41</v>
      </c>
      <c r="K423" s="57"/>
      <c r="L423" s="56"/>
      <c r="N423" s="22"/>
    </row>
    <row r="424" spans="2:14" x14ac:dyDescent="0.35">
      <c r="B424" s="55" t="str">
        <f xml:space="preserve"> "2.02.01.06"</f>
        <v>2.02.01.06</v>
      </c>
      <c r="C424" s="56"/>
      <c r="D424" s="57" t="s">
        <v>73</v>
      </c>
      <c r="E424" s="57"/>
      <c r="F424" s="56"/>
      <c r="H424" s="55" t="s">
        <v>373</v>
      </c>
      <c r="I424" s="56"/>
      <c r="J424" s="57" t="s">
        <v>73</v>
      </c>
      <c r="K424" s="57"/>
      <c r="L424" s="56"/>
      <c r="N424" s="22" t="s">
        <v>573</v>
      </c>
    </row>
    <row r="425" spans="2:14" x14ac:dyDescent="0.35">
      <c r="B425" s="55" t="str">
        <f xml:space="preserve"> "2.02.01.06.01"</f>
        <v>2.02.01.06.01</v>
      </c>
      <c r="C425" s="56"/>
      <c r="D425" s="57" t="s">
        <v>74</v>
      </c>
      <c r="E425" s="57"/>
      <c r="F425" s="56"/>
      <c r="H425" s="55" t="s">
        <v>374</v>
      </c>
      <c r="I425" s="56"/>
      <c r="J425" s="57" t="s">
        <v>74</v>
      </c>
      <c r="K425" s="57"/>
      <c r="L425" s="56"/>
      <c r="N425" s="22" t="s">
        <v>573</v>
      </c>
    </row>
    <row r="426" spans="2:14" x14ac:dyDescent="0.35">
      <c r="B426" s="55" t="str">
        <f xml:space="preserve"> "2.02.01.06.02"</f>
        <v>2.02.01.06.02</v>
      </c>
      <c r="C426" s="56"/>
      <c r="D426" s="57" t="s">
        <v>75</v>
      </c>
      <c r="E426" s="57"/>
      <c r="F426" s="56"/>
      <c r="H426" s="55" t="s">
        <v>375</v>
      </c>
      <c r="I426" s="56"/>
      <c r="J426" s="57" t="s">
        <v>75</v>
      </c>
      <c r="K426" s="57"/>
      <c r="L426" s="56"/>
      <c r="N426" s="22" t="s">
        <v>573</v>
      </c>
    </row>
    <row r="427" spans="2:14" x14ac:dyDescent="0.35">
      <c r="B427" s="55" t="str">
        <f xml:space="preserve"> "2.02.01.07"</f>
        <v>2.02.01.07</v>
      </c>
      <c r="C427" s="56"/>
      <c r="D427" s="57" t="s">
        <v>80</v>
      </c>
      <c r="E427" s="57"/>
      <c r="F427" s="56"/>
      <c r="H427" s="55" t="s">
        <v>376</v>
      </c>
      <c r="I427" s="56"/>
      <c r="J427" s="57" t="s">
        <v>80</v>
      </c>
      <c r="K427" s="57"/>
      <c r="L427" s="56"/>
      <c r="N427" s="22" t="s">
        <v>573</v>
      </c>
    </row>
    <row r="428" spans="2:14" x14ac:dyDescent="0.35">
      <c r="B428" s="55" t="str">
        <f xml:space="preserve"> "2.02.01.07.01"</f>
        <v>2.02.01.07.01</v>
      </c>
      <c r="C428" s="56"/>
      <c r="D428" s="57" t="s">
        <v>81</v>
      </c>
      <c r="E428" s="57"/>
      <c r="F428" s="56"/>
      <c r="H428" s="55" t="s">
        <v>377</v>
      </c>
      <c r="I428" s="56"/>
      <c r="J428" s="57" t="s">
        <v>81</v>
      </c>
      <c r="K428" s="57"/>
      <c r="L428" s="56"/>
      <c r="N428" s="22" t="s">
        <v>573</v>
      </c>
    </row>
    <row r="429" spans="2:14" x14ac:dyDescent="0.35">
      <c r="B429" s="55" t="str">
        <f xml:space="preserve"> "2.02.01.07.02"</f>
        <v>2.02.01.07.02</v>
      </c>
      <c r="C429" s="56"/>
      <c r="D429" s="57" t="s">
        <v>82</v>
      </c>
      <c r="E429" s="57"/>
      <c r="F429" s="56"/>
      <c r="H429" s="55" t="s">
        <v>378</v>
      </c>
      <c r="I429" s="56"/>
      <c r="J429" s="57" t="s">
        <v>82</v>
      </c>
      <c r="K429" s="57"/>
      <c r="L429" s="56"/>
      <c r="N429" s="22" t="s">
        <v>573</v>
      </c>
    </row>
    <row r="430" spans="2:14" x14ac:dyDescent="0.35">
      <c r="B430" s="55" t="str">
        <f xml:space="preserve"> "2.02.01.07.03"</f>
        <v>2.02.01.07.03</v>
      </c>
      <c r="C430" s="56"/>
      <c r="D430" s="57" t="s">
        <v>83</v>
      </c>
      <c r="E430" s="57"/>
      <c r="F430" s="56"/>
      <c r="H430" s="55" t="s">
        <v>379</v>
      </c>
      <c r="I430" s="56"/>
      <c r="J430" s="57" t="s">
        <v>83</v>
      </c>
      <c r="K430" s="57"/>
      <c r="L430" s="56"/>
      <c r="N430" s="22" t="s">
        <v>573</v>
      </c>
    </row>
    <row r="431" spans="2:14" x14ac:dyDescent="0.35">
      <c r="B431" s="55" t="str">
        <f xml:space="preserve"> "2.02.01.08"</f>
        <v>2.02.01.08</v>
      </c>
      <c r="C431" s="56"/>
      <c r="D431" s="57" t="s">
        <v>84</v>
      </c>
      <c r="E431" s="57"/>
      <c r="F431" s="56"/>
      <c r="H431" s="55" t="s">
        <v>380</v>
      </c>
      <c r="I431" s="56"/>
      <c r="J431" s="57" t="s">
        <v>84</v>
      </c>
      <c r="K431" s="57"/>
      <c r="L431" s="56"/>
      <c r="N431" s="22" t="s">
        <v>573</v>
      </c>
    </row>
    <row r="432" spans="2:14" x14ac:dyDescent="0.35">
      <c r="B432" s="55" t="str">
        <f xml:space="preserve"> "2.03"</f>
        <v>2.03</v>
      </c>
      <c r="C432" s="56"/>
      <c r="D432" s="57" t="s">
        <v>260</v>
      </c>
      <c r="E432" s="57"/>
      <c r="F432" s="56"/>
      <c r="H432" s="55" t="s">
        <v>381</v>
      </c>
      <c r="I432" s="56"/>
      <c r="J432" s="57" t="s">
        <v>260</v>
      </c>
      <c r="K432" s="57"/>
      <c r="L432" s="56"/>
      <c r="N432" s="22" t="s">
        <v>573</v>
      </c>
    </row>
    <row r="433" spans="2:14" x14ac:dyDescent="0.35">
      <c r="B433" s="55" t="str">
        <f xml:space="preserve"> "2.03.01"</f>
        <v>2.03.01</v>
      </c>
      <c r="C433" s="56"/>
      <c r="D433" s="57" t="s">
        <v>86</v>
      </c>
      <c r="E433" s="57"/>
      <c r="F433" s="56"/>
      <c r="H433" s="55" t="s">
        <v>382</v>
      </c>
      <c r="I433" s="56"/>
      <c r="J433" s="57" t="s">
        <v>86</v>
      </c>
      <c r="K433" s="57"/>
      <c r="L433" s="56"/>
      <c r="N433" s="22" t="s">
        <v>573</v>
      </c>
    </row>
    <row r="434" spans="2:14" x14ac:dyDescent="0.35">
      <c r="B434" s="55" t="str">
        <f xml:space="preserve"> "2.03.02"</f>
        <v>2.03.02</v>
      </c>
      <c r="C434" s="56"/>
      <c r="D434" s="57" t="s">
        <v>87</v>
      </c>
      <c r="E434" s="57"/>
      <c r="F434" s="56"/>
      <c r="H434" s="55" t="s">
        <v>383</v>
      </c>
      <c r="I434" s="56"/>
      <c r="J434" s="57" t="s">
        <v>87</v>
      </c>
      <c r="K434" s="57"/>
      <c r="L434" s="56"/>
      <c r="N434" s="22" t="s">
        <v>573</v>
      </c>
    </row>
    <row r="435" spans="2:14" x14ac:dyDescent="0.35">
      <c r="B435" s="55" t="str">
        <f xml:space="preserve"> "2.03.02.01"</f>
        <v>2.03.02.01</v>
      </c>
      <c r="C435" s="56"/>
      <c r="D435" s="57" t="s">
        <v>88</v>
      </c>
      <c r="E435" s="57"/>
      <c r="F435" s="56"/>
      <c r="H435" s="55" t="s">
        <v>384</v>
      </c>
      <c r="I435" s="56"/>
      <c r="J435" s="57" t="s">
        <v>88</v>
      </c>
      <c r="K435" s="57"/>
      <c r="L435" s="56"/>
      <c r="N435" s="22" t="s">
        <v>573</v>
      </c>
    </row>
    <row r="436" spans="2:14" x14ac:dyDescent="0.35">
      <c r="B436" s="55" t="str">
        <f xml:space="preserve"> "2.03.02.02"</f>
        <v>2.03.02.02</v>
      </c>
      <c r="C436" s="56"/>
      <c r="D436" s="57" t="s">
        <v>89</v>
      </c>
      <c r="E436" s="57"/>
      <c r="F436" s="56"/>
      <c r="H436" s="55" t="s">
        <v>385</v>
      </c>
      <c r="I436" s="56"/>
      <c r="J436" s="57" t="s">
        <v>89</v>
      </c>
      <c r="K436" s="57"/>
      <c r="L436" s="56"/>
      <c r="N436" s="22" t="s">
        <v>573</v>
      </c>
    </row>
    <row r="437" spans="2:14" x14ac:dyDescent="0.35">
      <c r="B437" s="55" t="str">
        <f xml:space="preserve"> "2.03.02.03"</f>
        <v>2.03.02.03</v>
      </c>
      <c r="C437" s="56"/>
      <c r="D437" s="57" t="s">
        <v>90</v>
      </c>
      <c r="E437" s="57"/>
      <c r="F437" s="56"/>
      <c r="H437" s="55" t="s">
        <v>386</v>
      </c>
      <c r="I437" s="56"/>
      <c r="J437" s="57" t="s">
        <v>90</v>
      </c>
      <c r="K437" s="57"/>
      <c r="L437" s="56"/>
      <c r="N437" s="22" t="s">
        <v>573</v>
      </c>
    </row>
    <row r="438" spans="2:14" x14ac:dyDescent="0.35">
      <c r="B438" s="55" t="str">
        <f xml:space="preserve"> "2.03.02.04"</f>
        <v>2.03.02.04</v>
      </c>
      <c r="C438" s="56"/>
      <c r="D438" s="57" t="s">
        <v>91</v>
      </c>
      <c r="E438" s="57"/>
      <c r="F438" s="56"/>
      <c r="H438" s="55" t="s">
        <v>387</v>
      </c>
      <c r="I438" s="56"/>
      <c r="J438" s="57" t="s">
        <v>91</v>
      </c>
      <c r="K438" s="57"/>
      <c r="L438" s="56"/>
      <c r="N438" s="22" t="s">
        <v>573</v>
      </c>
    </row>
    <row r="439" spans="2:14" x14ac:dyDescent="0.35">
      <c r="B439" s="55" t="str">
        <f xml:space="preserve"> "2.03.02.05"</f>
        <v>2.03.02.05</v>
      </c>
      <c r="C439" s="56"/>
      <c r="D439" s="57" t="s">
        <v>92</v>
      </c>
      <c r="E439" s="57"/>
      <c r="F439" s="56"/>
      <c r="H439" s="55" t="s">
        <v>388</v>
      </c>
      <c r="I439" s="56"/>
      <c r="J439" s="57" t="s">
        <v>92</v>
      </c>
      <c r="K439" s="57"/>
      <c r="L439" s="56"/>
      <c r="N439" s="22" t="s">
        <v>573</v>
      </c>
    </row>
    <row r="440" spans="2:14" x14ac:dyDescent="0.35">
      <c r="B440" s="55" t="str">
        <f xml:space="preserve"> "2.03.02.06"</f>
        <v>2.03.02.06</v>
      </c>
      <c r="C440" s="56"/>
      <c r="D440" s="57" t="s">
        <v>84</v>
      </c>
      <c r="E440" s="57"/>
      <c r="F440" s="56"/>
      <c r="H440" s="55" t="s">
        <v>389</v>
      </c>
      <c r="I440" s="56"/>
      <c r="J440" s="57" t="s">
        <v>84</v>
      </c>
      <c r="K440" s="57"/>
      <c r="L440" s="56"/>
      <c r="N440" s="22" t="s">
        <v>573</v>
      </c>
    </row>
    <row r="441" spans="2:14" x14ac:dyDescent="0.35">
      <c r="B441" s="55" t="str">
        <f xml:space="preserve"> "2.03.03"</f>
        <v>2.03.03</v>
      </c>
      <c r="C441" s="56"/>
      <c r="D441" s="57" t="s">
        <v>93</v>
      </c>
      <c r="E441" s="57"/>
      <c r="F441" s="56"/>
      <c r="H441" s="55" t="s">
        <v>390</v>
      </c>
      <c r="I441" s="56"/>
      <c r="J441" s="57" t="s">
        <v>93</v>
      </c>
      <c r="K441" s="57"/>
      <c r="L441" s="56"/>
      <c r="N441" s="22" t="s">
        <v>573</v>
      </c>
    </row>
    <row r="442" spans="2:14" x14ac:dyDescent="0.35">
      <c r="B442" s="55" t="str">
        <f xml:space="preserve"> "2.03.03.01"</f>
        <v>2.03.03.01</v>
      </c>
      <c r="C442" s="56"/>
      <c r="D442" s="57" t="s">
        <v>94</v>
      </c>
      <c r="E442" s="57"/>
      <c r="F442" s="56"/>
      <c r="H442" s="55" t="s">
        <v>391</v>
      </c>
      <c r="I442" s="56"/>
      <c r="J442" s="57" t="s">
        <v>94</v>
      </c>
      <c r="K442" s="57"/>
      <c r="L442" s="56"/>
      <c r="N442" s="22" t="s">
        <v>573</v>
      </c>
    </row>
    <row r="443" spans="2:14" x14ac:dyDescent="0.35">
      <c r="B443" s="55" t="str">
        <f xml:space="preserve"> "2.03.03.02"</f>
        <v>2.03.03.02</v>
      </c>
      <c r="C443" s="56"/>
      <c r="D443" s="57" t="s">
        <v>95</v>
      </c>
      <c r="E443" s="57"/>
      <c r="F443" s="56"/>
      <c r="H443" s="55" t="s">
        <v>392</v>
      </c>
      <c r="I443" s="56"/>
      <c r="J443" s="57" t="s">
        <v>95</v>
      </c>
      <c r="K443" s="57"/>
      <c r="L443" s="56"/>
      <c r="N443" s="22" t="s">
        <v>573</v>
      </c>
    </row>
    <row r="444" spans="2:14" x14ac:dyDescent="0.35">
      <c r="B444" s="55" t="str">
        <f xml:space="preserve"> "2.03.04"</f>
        <v>2.03.04</v>
      </c>
      <c r="C444" s="56"/>
      <c r="D444" s="57" t="s">
        <v>96</v>
      </c>
      <c r="E444" s="57"/>
      <c r="F444" s="56"/>
      <c r="H444" s="55" t="s">
        <v>393</v>
      </c>
      <c r="I444" s="56"/>
      <c r="J444" s="57" t="s">
        <v>96</v>
      </c>
      <c r="K444" s="57"/>
      <c r="L444" s="56"/>
      <c r="N444" s="22" t="s">
        <v>573</v>
      </c>
    </row>
    <row r="445" spans="2:14" x14ac:dyDescent="0.35">
      <c r="B445" s="55" t="str">
        <f xml:space="preserve"> "2.03.04.01"</f>
        <v>2.03.04.01</v>
      </c>
      <c r="C445" s="56"/>
      <c r="D445" s="57" t="s">
        <v>97</v>
      </c>
      <c r="E445" s="57"/>
      <c r="F445" s="56"/>
      <c r="H445" s="55" t="s">
        <v>394</v>
      </c>
      <c r="I445" s="56"/>
      <c r="J445" s="57" t="s">
        <v>97</v>
      </c>
      <c r="K445" s="57"/>
      <c r="L445" s="56"/>
      <c r="N445" s="22" t="s">
        <v>573</v>
      </c>
    </row>
    <row r="446" spans="2:14" x14ac:dyDescent="0.35">
      <c r="B446" s="55" t="str">
        <f xml:space="preserve"> "2.03.04.02"</f>
        <v>2.03.04.02</v>
      </c>
      <c r="C446" s="56"/>
      <c r="D446" s="57" t="s">
        <v>98</v>
      </c>
      <c r="E446" s="57"/>
      <c r="F446" s="56"/>
      <c r="H446" s="55" t="s">
        <v>395</v>
      </c>
      <c r="I446" s="56"/>
      <c r="J446" s="57" t="s">
        <v>98</v>
      </c>
      <c r="K446" s="57"/>
      <c r="L446" s="56"/>
      <c r="N446" s="22" t="s">
        <v>573</v>
      </c>
    </row>
    <row r="447" spans="2:14" x14ac:dyDescent="0.35">
      <c r="B447" s="55" t="str">
        <f xml:space="preserve"> "2.03.04.03"</f>
        <v>2.03.04.03</v>
      </c>
      <c r="C447" s="56"/>
      <c r="D447" s="57" t="s">
        <v>99</v>
      </c>
      <c r="E447" s="57"/>
      <c r="F447" s="56"/>
      <c r="H447" s="55" t="s">
        <v>396</v>
      </c>
      <c r="I447" s="56"/>
      <c r="J447" s="57" t="s">
        <v>99</v>
      </c>
      <c r="K447" s="57"/>
      <c r="L447" s="56"/>
      <c r="N447" s="22" t="s">
        <v>573</v>
      </c>
    </row>
    <row r="448" spans="2:14" x14ac:dyDescent="0.35">
      <c r="B448" s="55" t="str">
        <f xml:space="preserve"> "2.03.04.04"</f>
        <v>2.03.04.04</v>
      </c>
      <c r="C448" s="56"/>
      <c r="D448" s="57" t="s">
        <v>100</v>
      </c>
      <c r="E448" s="57"/>
      <c r="F448" s="56"/>
      <c r="H448" s="55" t="s">
        <v>397</v>
      </c>
      <c r="I448" s="56"/>
      <c r="J448" s="57" t="s">
        <v>100</v>
      </c>
      <c r="K448" s="57"/>
      <c r="L448" s="56"/>
      <c r="N448" s="22" t="s">
        <v>573</v>
      </c>
    </row>
    <row r="449" spans="2:14" x14ac:dyDescent="0.35">
      <c r="B449" s="55" t="str">
        <f xml:space="preserve"> "2.03.04.05"</f>
        <v>2.03.04.05</v>
      </c>
      <c r="C449" s="56"/>
      <c r="D449" s="57" t="s">
        <v>101</v>
      </c>
      <c r="E449" s="57"/>
      <c r="F449" s="56"/>
      <c r="H449" s="55" t="s">
        <v>398</v>
      </c>
      <c r="I449" s="56"/>
      <c r="J449" s="57" t="s">
        <v>101</v>
      </c>
      <c r="K449" s="57"/>
      <c r="L449" s="56"/>
      <c r="N449" s="22" t="s">
        <v>573</v>
      </c>
    </row>
    <row r="450" spans="2:14" x14ac:dyDescent="0.35">
      <c r="B450" s="55" t="str">
        <f xml:space="preserve"> "2.03.04.06"</f>
        <v>2.03.04.06</v>
      </c>
      <c r="C450" s="56"/>
      <c r="D450" s="57" t="s">
        <v>102</v>
      </c>
      <c r="E450" s="57"/>
      <c r="F450" s="56"/>
      <c r="H450" s="55" t="s">
        <v>399</v>
      </c>
      <c r="I450" s="56"/>
      <c r="J450" s="57" t="s">
        <v>102</v>
      </c>
      <c r="K450" s="57"/>
      <c r="L450" s="56"/>
      <c r="N450" s="22" t="s">
        <v>573</v>
      </c>
    </row>
    <row r="451" spans="2:14" x14ac:dyDescent="0.35">
      <c r="B451" s="55" t="str">
        <f xml:space="preserve"> "2.03.04.07"</f>
        <v>2.03.04.07</v>
      </c>
      <c r="C451" s="56"/>
      <c r="D451" s="57" t="s">
        <v>103</v>
      </c>
      <c r="E451" s="57"/>
      <c r="F451" s="56"/>
      <c r="H451" s="55" t="s">
        <v>400</v>
      </c>
      <c r="I451" s="56"/>
      <c r="J451" s="57" t="s">
        <v>103</v>
      </c>
      <c r="K451" s="57"/>
      <c r="L451" s="56"/>
      <c r="N451" s="22" t="s">
        <v>573</v>
      </c>
    </row>
    <row r="452" spans="2:14" x14ac:dyDescent="0.35">
      <c r="B452" s="55" t="str">
        <f xml:space="preserve"> "2.03.04.08"</f>
        <v>2.03.04.08</v>
      </c>
      <c r="C452" s="56"/>
      <c r="D452" s="57" t="s">
        <v>104</v>
      </c>
      <c r="E452" s="57"/>
      <c r="F452" s="56"/>
      <c r="H452" s="55" t="s">
        <v>401</v>
      </c>
      <c r="I452" s="56"/>
      <c r="J452" s="57" t="s">
        <v>104</v>
      </c>
      <c r="K452" s="57"/>
      <c r="L452" s="56"/>
      <c r="N452" s="22" t="s">
        <v>573</v>
      </c>
    </row>
    <row r="453" spans="2:14" x14ac:dyDescent="0.35">
      <c r="B453" s="55" t="str">
        <f xml:space="preserve"> "2.03.04.09"</f>
        <v>2.03.04.09</v>
      </c>
      <c r="C453" s="56"/>
      <c r="D453" s="57" t="s">
        <v>92</v>
      </c>
      <c r="E453" s="57"/>
      <c r="F453" s="56"/>
      <c r="H453" s="55" t="s">
        <v>402</v>
      </c>
      <c r="I453" s="56"/>
      <c r="J453" s="57" t="s">
        <v>92</v>
      </c>
      <c r="K453" s="57"/>
      <c r="L453" s="56"/>
      <c r="N453" s="22" t="s">
        <v>573</v>
      </c>
    </row>
    <row r="454" spans="2:14" x14ac:dyDescent="0.35">
      <c r="B454" s="55" t="str">
        <f xml:space="preserve"> "2.03.05"</f>
        <v>2.03.05</v>
      </c>
      <c r="C454" s="56"/>
      <c r="D454" s="57" t="s">
        <v>105</v>
      </c>
      <c r="E454" s="57"/>
      <c r="F454" s="56"/>
      <c r="H454" s="55" t="s">
        <v>403</v>
      </c>
      <c r="I454" s="56"/>
      <c r="J454" s="57" t="s">
        <v>105</v>
      </c>
      <c r="K454" s="57"/>
      <c r="L454" s="56"/>
      <c r="N454" s="22" t="s">
        <v>573</v>
      </c>
    </row>
    <row r="455" spans="2:14" x14ac:dyDescent="0.35">
      <c r="B455" s="55" t="str">
        <f xml:space="preserve"> "2.03.06"</f>
        <v>2.03.06</v>
      </c>
      <c r="C455" s="56"/>
      <c r="D455" s="57" t="s">
        <v>106</v>
      </c>
      <c r="E455" s="57"/>
      <c r="F455" s="56"/>
      <c r="H455" s="55" t="s">
        <v>404</v>
      </c>
      <c r="I455" s="56"/>
      <c r="J455" s="57" t="s">
        <v>106</v>
      </c>
      <c r="K455" s="57"/>
      <c r="L455" s="56"/>
      <c r="N455" s="22" t="s">
        <v>573</v>
      </c>
    </row>
    <row r="456" spans="2:14" x14ac:dyDescent="0.35">
      <c r="B456" s="55" t="str">
        <f xml:space="preserve"> "2.03.07"</f>
        <v>2.03.07</v>
      </c>
      <c r="C456" s="56"/>
      <c r="D456" s="57" t="s">
        <v>107</v>
      </c>
      <c r="E456" s="57"/>
      <c r="F456" s="56"/>
      <c r="H456" s="55" t="s">
        <v>405</v>
      </c>
      <c r="I456" s="56"/>
      <c r="J456" s="57" t="s">
        <v>107</v>
      </c>
      <c r="K456" s="57"/>
      <c r="L456" s="56"/>
      <c r="N456" s="22" t="s">
        <v>573</v>
      </c>
    </row>
    <row r="457" spans="2:14" x14ac:dyDescent="0.35">
      <c r="B457" s="55" t="str">
        <f xml:space="preserve"> "2.03.08"</f>
        <v>2.03.08</v>
      </c>
      <c r="C457" s="56"/>
      <c r="D457" s="57" t="s">
        <v>108</v>
      </c>
      <c r="E457" s="57"/>
      <c r="F457" s="56"/>
      <c r="H457" s="55" t="s">
        <v>406</v>
      </c>
      <c r="I457" s="56"/>
      <c r="J457" s="57" t="s">
        <v>108</v>
      </c>
      <c r="K457" s="57"/>
      <c r="L457" s="56"/>
      <c r="N457" s="22" t="s">
        <v>573</v>
      </c>
    </row>
    <row r="458" spans="2:14" ht="15" thickBot="1" x14ac:dyDescent="0.4">
      <c r="B458" s="61" t="str">
        <f xml:space="preserve"> "2.03.09"</f>
        <v>2.03.09</v>
      </c>
      <c r="C458" s="62"/>
      <c r="D458" s="63" t="s">
        <v>261</v>
      </c>
      <c r="E458" s="63"/>
      <c r="F458" s="62"/>
      <c r="H458" s="61" t="s">
        <v>560</v>
      </c>
      <c r="I458" s="62"/>
      <c r="J458" s="63" t="s">
        <v>261</v>
      </c>
      <c r="K458" s="63"/>
      <c r="L458" s="62"/>
      <c r="N458" s="23" t="s">
        <v>573</v>
      </c>
    </row>
    <row r="459" spans="2:14" ht="15" thickBot="1" x14ac:dyDescent="0.4">
      <c r="N459" s="19" t="s">
        <v>573</v>
      </c>
    </row>
    <row r="460" spans="2:14" ht="15" thickBot="1" x14ac:dyDescent="0.4">
      <c r="B460" s="33" t="s">
        <v>262</v>
      </c>
      <c r="C460" s="34"/>
      <c r="D460" s="34"/>
      <c r="E460" s="34"/>
      <c r="F460" s="35"/>
      <c r="H460" s="10" t="s">
        <v>262</v>
      </c>
      <c r="I460" s="11"/>
      <c r="J460" s="11"/>
      <c r="K460" s="11"/>
      <c r="L460" s="12"/>
      <c r="N460" s="36" t="s">
        <v>595</v>
      </c>
    </row>
    <row r="461" spans="2:14" ht="15" thickBot="1" x14ac:dyDescent="0.4">
      <c r="B461" s="79" t="s">
        <v>2</v>
      </c>
      <c r="C461" s="80"/>
      <c r="D461" s="86" t="s">
        <v>3</v>
      </c>
      <c r="E461" s="87"/>
      <c r="F461" s="80"/>
      <c r="H461" s="79" t="s">
        <v>2</v>
      </c>
      <c r="I461" s="80"/>
      <c r="J461" s="86" t="s">
        <v>3</v>
      </c>
      <c r="K461" s="87"/>
      <c r="L461" s="80"/>
      <c r="N461" s="37"/>
    </row>
    <row r="462" spans="2:14" ht="29" x14ac:dyDescent="0.35">
      <c r="B462" s="64" t="str">
        <f xml:space="preserve"> "3.01"</f>
        <v>3.01</v>
      </c>
      <c r="C462" s="65"/>
      <c r="D462" s="66" t="s">
        <v>110</v>
      </c>
      <c r="E462" s="66"/>
      <c r="F462" s="65"/>
      <c r="H462" s="64" t="s">
        <v>407</v>
      </c>
      <c r="I462" s="65"/>
      <c r="J462" s="66" t="s">
        <v>111</v>
      </c>
      <c r="K462" s="66"/>
      <c r="L462" s="65"/>
      <c r="N462" s="22" t="s">
        <v>570</v>
      </c>
    </row>
    <row r="463" spans="2:14" ht="29" x14ac:dyDescent="0.35">
      <c r="B463" s="55" t="str">
        <f xml:space="preserve"> "3.01.01"</f>
        <v>3.01.01</v>
      </c>
      <c r="C463" s="56"/>
      <c r="D463" s="57" t="s">
        <v>114</v>
      </c>
      <c r="E463" s="57"/>
      <c r="F463" s="56"/>
      <c r="H463" s="55" t="s">
        <v>408</v>
      </c>
      <c r="I463" s="56"/>
      <c r="J463" s="57" t="s">
        <v>112</v>
      </c>
      <c r="K463" s="57"/>
      <c r="L463" s="56"/>
      <c r="N463" s="22" t="s">
        <v>570</v>
      </c>
    </row>
    <row r="464" spans="2:14" x14ac:dyDescent="0.35">
      <c r="B464" s="55" t="str">
        <f xml:space="preserve"> "3.01.01.01"</f>
        <v>3.01.01.01</v>
      </c>
      <c r="C464" s="56"/>
      <c r="D464" s="57" t="s">
        <v>115</v>
      </c>
      <c r="E464" s="57"/>
      <c r="F464" s="56"/>
      <c r="H464" s="55"/>
      <c r="I464" s="56"/>
      <c r="J464" s="57"/>
      <c r="K464" s="57"/>
      <c r="L464" s="56"/>
      <c r="N464" s="22" t="s">
        <v>70</v>
      </c>
    </row>
    <row r="465" spans="2:14" x14ac:dyDescent="0.35">
      <c r="B465" s="55" t="str">
        <f xml:space="preserve"> "3.01.01.02"</f>
        <v>3.01.01.02</v>
      </c>
      <c r="C465" s="56"/>
      <c r="D465" s="57" t="s">
        <v>116</v>
      </c>
      <c r="E465" s="57"/>
      <c r="F465" s="56"/>
      <c r="H465" s="55"/>
      <c r="I465" s="56"/>
      <c r="J465" s="57"/>
      <c r="K465" s="57"/>
      <c r="L465" s="56"/>
      <c r="N465" s="22" t="s">
        <v>70</v>
      </c>
    </row>
    <row r="466" spans="2:14" ht="29" x14ac:dyDescent="0.35">
      <c r="B466" s="55" t="str">
        <f xml:space="preserve"> "3.01.02"</f>
        <v>3.01.02</v>
      </c>
      <c r="C466" s="56"/>
      <c r="D466" s="57" t="s">
        <v>117</v>
      </c>
      <c r="E466" s="57"/>
      <c r="F466" s="56"/>
      <c r="H466" s="55" t="s">
        <v>409</v>
      </c>
      <c r="I466" s="56"/>
      <c r="J466" s="57" t="s">
        <v>113</v>
      </c>
      <c r="K466" s="57"/>
      <c r="L466" s="56"/>
      <c r="N466" s="22" t="s">
        <v>570</v>
      </c>
    </row>
    <row r="467" spans="2:14" x14ac:dyDescent="0.35">
      <c r="B467" s="55" t="str">
        <f xml:space="preserve"> "3.01.02.01"</f>
        <v>3.01.02.01</v>
      </c>
      <c r="C467" s="56"/>
      <c r="D467" s="57" t="s">
        <v>118</v>
      </c>
      <c r="E467" s="57"/>
      <c r="F467" s="56"/>
      <c r="H467" s="55"/>
      <c r="I467" s="56"/>
      <c r="J467" s="57"/>
      <c r="K467" s="57"/>
      <c r="L467" s="56"/>
      <c r="N467" s="22" t="s">
        <v>70</v>
      </c>
    </row>
    <row r="468" spans="2:14" ht="14.5" customHeight="1" x14ac:dyDescent="0.35">
      <c r="B468" s="55" t="str">
        <f xml:space="preserve"> "3.01.02.02"</f>
        <v>3.01.02.02</v>
      </c>
      <c r="C468" s="56"/>
      <c r="D468" s="57" t="s">
        <v>119</v>
      </c>
      <c r="E468" s="57"/>
      <c r="F468" s="56"/>
      <c r="H468" s="55"/>
      <c r="I468" s="56"/>
      <c r="J468" s="57"/>
      <c r="K468" s="57"/>
      <c r="L468" s="56"/>
      <c r="N468" s="22" t="s">
        <v>70</v>
      </c>
    </row>
    <row r="469" spans="2:14" ht="14.5" customHeight="1" x14ac:dyDescent="0.35">
      <c r="B469" s="55" t="str">
        <f xml:space="preserve"> "3.01.03"</f>
        <v>3.01.03</v>
      </c>
      <c r="C469" s="56"/>
      <c r="D469" s="57" t="s">
        <v>120</v>
      </c>
      <c r="E469" s="57"/>
      <c r="F469" s="56"/>
      <c r="H469" s="55" t="s">
        <v>410</v>
      </c>
      <c r="I469" s="56"/>
      <c r="J469" s="57" t="s">
        <v>120</v>
      </c>
      <c r="K469" s="57"/>
      <c r="L469" s="56"/>
      <c r="N469" s="22" t="s">
        <v>573</v>
      </c>
    </row>
    <row r="470" spans="2:14" ht="14.5" customHeight="1" x14ac:dyDescent="0.35">
      <c r="B470" s="55" t="str">
        <f xml:space="preserve"> "3.01.03.01"</f>
        <v>3.01.03.01</v>
      </c>
      <c r="C470" s="56"/>
      <c r="D470" s="57" t="s">
        <v>121</v>
      </c>
      <c r="E470" s="57"/>
      <c r="F470" s="56"/>
      <c r="H470" s="55" t="s">
        <v>411</v>
      </c>
      <c r="I470" s="56"/>
      <c r="J470" s="57" t="s">
        <v>121</v>
      </c>
      <c r="K470" s="57"/>
      <c r="L470" s="56"/>
      <c r="N470" s="22" t="s">
        <v>573</v>
      </c>
    </row>
    <row r="471" spans="2:14" ht="14.5" customHeight="1" x14ac:dyDescent="0.35">
      <c r="B471" s="55" t="str">
        <f xml:space="preserve"> "3.01.03.02"</f>
        <v>3.01.03.02</v>
      </c>
      <c r="C471" s="56"/>
      <c r="D471" s="57" t="s">
        <v>122</v>
      </c>
      <c r="E471" s="57"/>
      <c r="F471" s="56"/>
      <c r="H471" s="55" t="s">
        <v>412</v>
      </c>
      <c r="I471" s="56"/>
      <c r="J471" s="57" t="s">
        <v>122</v>
      </c>
      <c r="K471" s="57"/>
      <c r="L471" s="56"/>
      <c r="N471" s="22" t="s">
        <v>573</v>
      </c>
    </row>
    <row r="472" spans="2:14" ht="14.5" customHeight="1" x14ac:dyDescent="0.35">
      <c r="B472" s="55" t="str">
        <f xml:space="preserve"> "3.01.03.03"</f>
        <v>3.01.03.03</v>
      </c>
      <c r="C472" s="56"/>
      <c r="D472" s="57" t="s">
        <v>123</v>
      </c>
      <c r="E472" s="57"/>
      <c r="F472" s="56"/>
      <c r="H472" s="55" t="s">
        <v>413</v>
      </c>
      <c r="I472" s="56"/>
      <c r="J472" s="57" t="s">
        <v>123</v>
      </c>
      <c r="K472" s="57"/>
      <c r="L472" s="56"/>
      <c r="N472" s="22" t="s">
        <v>573</v>
      </c>
    </row>
    <row r="473" spans="2:14" ht="14.5" customHeight="1" x14ac:dyDescent="0.35">
      <c r="B473" s="55" t="str">
        <f xml:space="preserve"> "3.01.04"</f>
        <v>3.01.04</v>
      </c>
      <c r="C473" s="56"/>
      <c r="D473" s="57" t="s">
        <v>124</v>
      </c>
      <c r="E473" s="57"/>
      <c r="F473" s="56"/>
      <c r="H473" s="55" t="s">
        <v>414</v>
      </c>
      <c r="I473" s="56"/>
      <c r="J473" s="57" t="s">
        <v>124</v>
      </c>
      <c r="K473" s="57"/>
      <c r="L473" s="56"/>
      <c r="N473" s="22" t="s">
        <v>573</v>
      </c>
    </row>
    <row r="474" spans="2:14" x14ac:dyDescent="0.35">
      <c r="B474" s="55" t="str">
        <f xml:space="preserve"> "3.01.04.01"</f>
        <v>3.01.04.01</v>
      </c>
      <c r="C474" s="56"/>
      <c r="D474" s="57" t="s">
        <v>125</v>
      </c>
      <c r="E474" s="57"/>
      <c r="F474" s="56"/>
      <c r="H474" s="55" t="s">
        <v>415</v>
      </c>
      <c r="I474" s="56"/>
      <c r="J474" s="57" t="s">
        <v>125</v>
      </c>
      <c r="K474" s="57"/>
      <c r="L474" s="56"/>
      <c r="N474" s="22" t="s">
        <v>573</v>
      </c>
    </row>
    <row r="475" spans="2:14" x14ac:dyDescent="0.35">
      <c r="B475" s="55" t="str">
        <f xml:space="preserve"> "3.01.04.02"</f>
        <v>3.01.04.02</v>
      </c>
      <c r="C475" s="56"/>
      <c r="D475" s="57" t="s">
        <v>122</v>
      </c>
      <c r="E475" s="57"/>
      <c r="F475" s="56"/>
      <c r="H475" s="55" t="s">
        <v>416</v>
      </c>
      <c r="I475" s="56"/>
      <c r="J475" s="57" t="s">
        <v>122</v>
      </c>
      <c r="K475" s="57"/>
      <c r="L475" s="56"/>
      <c r="N475" s="22" t="s">
        <v>573</v>
      </c>
    </row>
    <row r="476" spans="2:14" x14ac:dyDescent="0.35">
      <c r="B476" s="55" t="str">
        <f xml:space="preserve"> "3.01.04.03"</f>
        <v>3.01.04.03</v>
      </c>
      <c r="C476" s="56"/>
      <c r="D476" s="57" t="s">
        <v>126</v>
      </c>
      <c r="E476" s="57"/>
      <c r="F476" s="56"/>
      <c r="H476" s="55" t="s">
        <v>417</v>
      </c>
      <c r="I476" s="56"/>
      <c r="J476" s="57" t="s">
        <v>126</v>
      </c>
      <c r="K476" s="57"/>
      <c r="L476" s="56"/>
      <c r="N476" s="22" t="s">
        <v>573</v>
      </c>
    </row>
    <row r="477" spans="2:14" ht="29" x14ac:dyDescent="0.35">
      <c r="B477" s="55" t="str">
        <f xml:space="preserve"> "3.02"</f>
        <v>3.02</v>
      </c>
      <c r="C477" s="56"/>
      <c r="D477" s="57" t="s">
        <v>127</v>
      </c>
      <c r="E477" s="57"/>
      <c r="F477" s="56"/>
      <c r="H477" s="55" t="s">
        <v>418</v>
      </c>
      <c r="I477" s="56"/>
      <c r="J477" s="57" t="s">
        <v>128</v>
      </c>
      <c r="K477" s="57"/>
      <c r="L477" s="56"/>
      <c r="N477" s="22" t="s">
        <v>570</v>
      </c>
    </row>
    <row r="478" spans="2:14" x14ac:dyDescent="0.35">
      <c r="B478" s="3"/>
      <c r="C478" s="4"/>
      <c r="F478" s="4"/>
      <c r="H478" s="3" t="s">
        <v>419</v>
      </c>
      <c r="I478" s="4"/>
      <c r="J478" t="s">
        <v>129</v>
      </c>
      <c r="L478" s="4"/>
      <c r="N478" s="22" t="s">
        <v>571</v>
      </c>
    </row>
    <row r="479" spans="2:14" x14ac:dyDescent="0.35">
      <c r="B479" s="3"/>
      <c r="C479" s="4"/>
      <c r="F479" s="4"/>
      <c r="H479" s="3" t="s">
        <v>420</v>
      </c>
      <c r="I479" s="4"/>
      <c r="J479" t="s">
        <v>130</v>
      </c>
      <c r="L479" s="4"/>
      <c r="N479" s="22" t="s">
        <v>571</v>
      </c>
    </row>
    <row r="480" spans="2:14" ht="29" x14ac:dyDescent="0.35">
      <c r="B480" s="55" t="str">
        <f xml:space="preserve"> "3.02.01"</f>
        <v>3.02.01</v>
      </c>
      <c r="C480" s="56"/>
      <c r="D480" s="57" t="s">
        <v>114</v>
      </c>
      <c r="E480" s="57"/>
      <c r="F480" s="56"/>
      <c r="H480" s="55"/>
      <c r="I480" s="56"/>
      <c r="J480" s="57"/>
      <c r="K480" s="57"/>
      <c r="L480" s="56"/>
      <c r="N480" s="22" t="s">
        <v>21</v>
      </c>
    </row>
    <row r="481" spans="2:14" x14ac:dyDescent="0.35">
      <c r="B481" s="55" t="str">
        <f xml:space="preserve"> "3.02.01.01"</f>
        <v>3.02.01.01</v>
      </c>
      <c r="C481" s="56"/>
      <c r="D481" s="57" t="s">
        <v>131</v>
      </c>
      <c r="E481" s="57"/>
      <c r="F481" s="56"/>
      <c r="H481" s="55"/>
      <c r="I481" s="56"/>
      <c r="J481" s="57"/>
      <c r="K481" s="57"/>
      <c r="L481" s="56"/>
      <c r="N481" s="22" t="s">
        <v>70</v>
      </c>
    </row>
    <row r="482" spans="2:14" x14ac:dyDescent="0.35">
      <c r="B482" s="55" t="str">
        <f xml:space="preserve"> "3.02.01.02"</f>
        <v>3.02.01.02</v>
      </c>
      <c r="C482" s="56"/>
      <c r="D482" s="57" t="s">
        <v>132</v>
      </c>
      <c r="E482" s="57"/>
      <c r="F482" s="56"/>
      <c r="H482" s="55"/>
      <c r="I482" s="56"/>
      <c r="J482" s="57"/>
      <c r="K482" s="57"/>
      <c r="L482" s="56"/>
      <c r="N482" s="22" t="s">
        <v>70</v>
      </c>
    </row>
    <row r="483" spans="2:14" x14ac:dyDescent="0.35">
      <c r="B483" s="55" t="str">
        <f xml:space="preserve"> "3.02.01.03"</f>
        <v>3.02.01.03</v>
      </c>
      <c r="C483" s="56"/>
      <c r="D483" s="57" t="s">
        <v>133</v>
      </c>
      <c r="E483" s="57"/>
      <c r="F483" s="56"/>
      <c r="H483" s="55"/>
      <c r="I483" s="56"/>
      <c r="J483" s="57"/>
      <c r="K483" s="57"/>
      <c r="L483" s="56"/>
      <c r="N483" s="22" t="s">
        <v>70</v>
      </c>
    </row>
    <row r="484" spans="2:14" ht="29" x14ac:dyDescent="0.35">
      <c r="B484" s="55" t="str">
        <f xml:space="preserve"> "3.02.02"</f>
        <v>3.02.02</v>
      </c>
      <c r="C484" s="56"/>
      <c r="D484" s="57" t="s">
        <v>117</v>
      </c>
      <c r="E484" s="57"/>
      <c r="F484" s="56"/>
      <c r="H484" s="55"/>
      <c r="I484" s="56"/>
      <c r="J484" s="57"/>
      <c r="K484" s="57"/>
      <c r="L484" s="56"/>
      <c r="N484" s="22" t="s">
        <v>21</v>
      </c>
    </row>
    <row r="485" spans="2:14" x14ac:dyDescent="0.35">
      <c r="B485" s="55" t="str">
        <f xml:space="preserve"> "3.02.02.01"</f>
        <v>3.02.02.01</v>
      </c>
      <c r="C485" s="56"/>
      <c r="D485" s="57" t="s">
        <v>134</v>
      </c>
      <c r="E485" s="57"/>
      <c r="F485" s="56"/>
      <c r="H485" s="55"/>
      <c r="I485" s="56"/>
      <c r="J485" s="57"/>
      <c r="K485" s="57"/>
      <c r="L485" s="56"/>
      <c r="N485" s="22" t="s">
        <v>70</v>
      </c>
    </row>
    <row r="486" spans="2:14" x14ac:dyDescent="0.35">
      <c r="B486" s="55" t="str">
        <f xml:space="preserve"> "3.02.02.02"</f>
        <v>3.02.02.02</v>
      </c>
      <c r="C486" s="56"/>
      <c r="D486" s="57" t="s">
        <v>135</v>
      </c>
      <c r="E486" s="57"/>
      <c r="F486" s="56"/>
      <c r="H486" s="55"/>
      <c r="I486" s="56"/>
      <c r="J486" s="57"/>
      <c r="K486" s="57"/>
      <c r="L486" s="56"/>
      <c r="N486" s="22" t="s">
        <v>70</v>
      </c>
    </row>
    <row r="487" spans="2:14" x14ac:dyDescent="0.35">
      <c r="B487" s="55" t="str">
        <f xml:space="preserve"> "3.02.02.03"</f>
        <v>3.02.02.03</v>
      </c>
      <c r="C487" s="56"/>
      <c r="D487" s="57" t="s">
        <v>136</v>
      </c>
      <c r="E487" s="57"/>
      <c r="F487" s="56"/>
      <c r="H487" s="55"/>
      <c r="I487" s="56"/>
      <c r="J487" s="57"/>
      <c r="K487" s="57"/>
      <c r="L487" s="56"/>
      <c r="N487" s="22" t="s">
        <v>70</v>
      </c>
    </row>
    <row r="488" spans="2:14" x14ac:dyDescent="0.35">
      <c r="B488" s="55" t="str">
        <f xml:space="preserve"> "3.02.03"</f>
        <v>3.02.03</v>
      </c>
      <c r="C488" s="56"/>
      <c r="D488" s="57" t="s">
        <v>120</v>
      </c>
      <c r="E488" s="57"/>
      <c r="F488" s="56"/>
      <c r="H488" s="55" t="s">
        <v>421</v>
      </c>
      <c r="I488" s="56"/>
      <c r="J488" s="57" t="s">
        <v>120</v>
      </c>
      <c r="K488" s="57"/>
      <c r="L488" s="56"/>
      <c r="N488" s="22" t="s">
        <v>573</v>
      </c>
    </row>
    <row r="489" spans="2:14" x14ac:dyDescent="0.35">
      <c r="B489" s="55" t="str">
        <f xml:space="preserve"> "3.02.03.01"</f>
        <v>3.02.03.01</v>
      </c>
      <c r="C489" s="56"/>
      <c r="D489" s="57" t="s">
        <v>137</v>
      </c>
      <c r="E489" s="57"/>
      <c r="F489" s="56"/>
      <c r="H489" s="55" t="s">
        <v>561</v>
      </c>
      <c r="I489" s="56"/>
      <c r="J489" s="57" t="s">
        <v>137</v>
      </c>
      <c r="K489" s="57"/>
      <c r="L489" s="56"/>
      <c r="N489" s="22" t="s">
        <v>573</v>
      </c>
    </row>
    <row r="490" spans="2:14" ht="14.5" customHeight="1" x14ac:dyDescent="0.35">
      <c r="B490" s="55" t="str">
        <f xml:space="preserve"> "3.02.03.02"</f>
        <v>3.02.03.02</v>
      </c>
      <c r="C490" s="56"/>
      <c r="D490" s="57" t="s">
        <v>138</v>
      </c>
      <c r="E490" s="57"/>
      <c r="F490" s="56"/>
      <c r="H490" s="55" t="s">
        <v>562</v>
      </c>
      <c r="I490" s="56"/>
      <c r="J490" s="57" t="s">
        <v>138</v>
      </c>
      <c r="K490" s="57"/>
      <c r="L490" s="56"/>
      <c r="N490" s="22" t="s">
        <v>573</v>
      </c>
    </row>
    <row r="491" spans="2:14" ht="14.5" customHeight="1" x14ac:dyDescent="0.35">
      <c r="B491" s="55" t="str">
        <f xml:space="preserve"> "3.02.03.03"</f>
        <v>3.02.03.03</v>
      </c>
      <c r="C491" s="56"/>
      <c r="D491" s="57" t="s">
        <v>139</v>
      </c>
      <c r="E491" s="57"/>
      <c r="F491" s="56"/>
      <c r="H491" s="55" t="s">
        <v>563</v>
      </c>
      <c r="I491" s="56"/>
      <c r="J491" s="57" t="s">
        <v>139</v>
      </c>
      <c r="K491" s="57"/>
      <c r="L491" s="56"/>
      <c r="N491" s="22" t="s">
        <v>573</v>
      </c>
    </row>
    <row r="492" spans="2:14" ht="14.5" customHeight="1" x14ac:dyDescent="0.35">
      <c r="B492" s="55" t="str">
        <f xml:space="preserve"> "3.02.04"</f>
        <v>3.02.04</v>
      </c>
      <c r="C492" s="56"/>
      <c r="D492" s="57" t="s">
        <v>124</v>
      </c>
      <c r="E492" s="57"/>
      <c r="F492" s="56"/>
      <c r="H492" s="55" t="s">
        <v>422</v>
      </c>
      <c r="I492" s="56"/>
      <c r="J492" s="57" t="s">
        <v>124</v>
      </c>
      <c r="K492" s="57"/>
      <c r="L492" s="56"/>
      <c r="N492" s="22" t="s">
        <v>573</v>
      </c>
    </row>
    <row r="493" spans="2:14" ht="14.5" customHeight="1" x14ac:dyDescent="0.35">
      <c r="B493" s="55" t="str">
        <f xml:space="preserve"> "3.02.04.01"</f>
        <v>3.02.04.01</v>
      </c>
      <c r="C493" s="56"/>
      <c r="D493" s="57" t="s">
        <v>140</v>
      </c>
      <c r="E493" s="57"/>
      <c r="F493" s="56"/>
      <c r="H493" s="55" t="s">
        <v>423</v>
      </c>
      <c r="I493" s="56"/>
      <c r="J493" s="57" t="s">
        <v>140</v>
      </c>
      <c r="K493" s="57"/>
      <c r="L493" s="56"/>
      <c r="N493" s="22" t="s">
        <v>573</v>
      </c>
    </row>
    <row r="494" spans="2:14" ht="14.5" customHeight="1" x14ac:dyDescent="0.35">
      <c r="B494" s="55" t="str">
        <f xml:space="preserve"> "3.02.04.02"</f>
        <v>3.02.04.02</v>
      </c>
      <c r="C494" s="56"/>
      <c r="D494" s="57" t="s">
        <v>141</v>
      </c>
      <c r="E494" s="57"/>
      <c r="F494" s="56"/>
      <c r="H494" s="55" t="s">
        <v>424</v>
      </c>
      <c r="I494" s="56"/>
      <c r="J494" s="57" t="s">
        <v>141</v>
      </c>
      <c r="K494" s="57"/>
      <c r="L494" s="56"/>
      <c r="N494" s="22" t="s">
        <v>573</v>
      </c>
    </row>
    <row r="495" spans="2:14" ht="14.5" customHeight="1" x14ac:dyDescent="0.35">
      <c r="B495" s="55" t="str">
        <f xml:space="preserve"> "3.02.04.03"</f>
        <v>3.02.04.03</v>
      </c>
      <c r="C495" s="56"/>
      <c r="D495" s="57" t="s">
        <v>142</v>
      </c>
      <c r="E495" s="57"/>
      <c r="F495" s="56"/>
      <c r="H495" s="55" t="s">
        <v>425</v>
      </c>
      <c r="I495" s="56"/>
      <c r="J495" s="57" t="s">
        <v>142</v>
      </c>
      <c r="K495" s="57"/>
      <c r="L495" s="56"/>
      <c r="N495" s="22" t="s">
        <v>573</v>
      </c>
    </row>
    <row r="496" spans="2:14" ht="14.5" customHeight="1" x14ac:dyDescent="0.35">
      <c r="B496" s="55" t="str">
        <f xml:space="preserve"> "3.03"</f>
        <v>3.03</v>
      </c>
      <c r="C496" s="56"/>
      <c r="D496" s="57" t="s">
        <v>143</v>
      </c>
      <c r="E496" s="57"/>
      <c r="F496" s="56"/>
      <c r="H496" s="55" t="s">
        <v>426</v>
      </c>
      <c r="I496" s="56"/>
      <c r="J496" s="57" t="s">
        <v>143</v>
      </c>
      <c r="K496" s="57"/>
      <c r="L496" s="56"/>
      <c r="N496" s="22" t="s">
        <v>573</v>
      </c>
    </row>
    <row r="497" spans="2:14" ht="14.5" customHeight="1" x14ac:dyDescent="0.35">
      <c r="B497" s="55" t="str">
        <f xml:space="preserve"> "3.04"</f>
        <v>3.04</v>
      </c>
      <c r="C497" s="56"/>
      <c r="D497" s="57" t="s">
        <v>144</v>
      </c>
      <c r="E497" s="57"/>
      <c r="F497" s="56"/>
      <c r="H497" s="55" t="s">
        <v>427</v>
      </c>
      <c r="I497" s="56"/>
      <c r="J497" s="57" t="s">
        <v>144</v>
      </c>
      <c r="K497" s="57"/>
      <c r="L497" s="56"/>
      <c r="N497" s="22" t="s">
        <v>573</v>
      </c>
    </row>
    <row r="498" spans="2:14" ht="14.5" customHeight="1" x14ac:dyDescent="0.35">
      <c r="B498" s="55" t="str">
        <f xml:space="preserve"> "3.04.01"</f>
        <v>3.04.01</v>
      </c>
      <c r="C498" s="56"/>
      <c r="D498" s="57" t="s">
        <v>145</v>
      </c>
      <c r="E498" s="57"/>
      <c r="F498" s="56"/>
      <c r="H498" s="55" t="s">
        <v>428</v>
      </c>
      <c r="I498" s="56"/>
      <c r="J498" s="57" t="s">
        <v>145</v>
      </c>
      <c r="K498" s="57"/>
      <c r="L498" s="56"/>
      <c r="N498" s="22" t="s">
        <v>573</v>
      </c>
    </row>
    <row r="499" spans="2:14" x14ac:dyDescent="0.35">
      <c r="B499" s="55" t="str">
        <f xml:space="preserve"> "3.04.02"</f>
        <v>3.04.02</v>
      </c>
      <c r="C499" s="56"/>
      <c r="D499" s="57" t="s">
        <v>146</v>
      </c>
      <c r="E499" s="57"/>
      <c r="F499" s="56"/>
      <c r="H499" s="55" t="s">
        <v>429</v>
      </c>
      <c r="I499" s="56"/>
      <c r="J499" s="57" t="s">
        <v>146</v>
      </c>
      <c r="K499" s="57"/>
      <c r="L499" s="56"/>
      <c r="N499" s="22" t="s">
        <v>573</v>
      </c>
    </row>
    <row r="500" spans="2:14" x14ac:dyDescent="0.35">
      <c r="B500" s="55" t="str">
        <f xml:space="preserve"> "3.04.03"</f>
        <v>3.04.03</v>
      </c>
      <c r="C500" s="56"/>
      <c r="D500" s="57" t="s">
        <v>147</v>
      </c>
      <c r="E500" s="57"/>
      <c r="F500" s="56"/>
      <c r="H500" s="55" t="s">
        <v>430</v>
      </c>
      <c r="I500" s="56"/>
      <c r="J500" s="57" t="s">
        <v>147</v>
      </c>
      <c r="K500" s="57"/>
      <c r="L500" s="56"/>
      <c r="N500" s="22" t="s">
        <v>573</v>
      </c>
    </row>
    <row r="501" spans="2:14" x14ac:dyDescent="0.35">
      <c r="B501" s="55" t="str">
        <f xml:space="preserve"> "3.04.04"</f>
        <v>3.04.04</v>
      </c>
      <c r="C501" s="56"/>
      <c r="D501" s="57" t="s">
        <v>148</v>
      </c>
      <c r="E501" s="57"/>
      <c r="F501" s="56"/>
      <c r="H501" s="55" t="s">
        <v>431</v>
      </c>
      <c r="I501" s="56"/>
      <c r="J501" s="57" t="s">
        <v>148</v>
      </c>
      <c r="K501" s="57"/>
      <c r="L501" s="56"/>
      <c r="N501" s="22" t="s">
        <v>573</v>
      </c>
    </row>
    <row r="502" spans="2:14" x14ac:dyDescent="0.35">
      <c r="B502" s="55" t="str">
        <f xml:space="preserve"> "3.04.05"</f>
        <v>3.04.05</v>
      </c>
      <c r="C502" s="56"/>
      <c r="D502" s="57" t="s">
        <v>149</v>
      </c>
      <c r="E502" s="57"/>
      <c r="F502" s="56"/>
      <c r="H502" s="55" t="s">
        <v>432</v>
      </c>
      <c r="I502" s="56"/>
      <c r="J502" s="57" t="s">
        <v>149</v>
      </c>
      <c r="K502" s="57"/>
      <c r="L502" s="56"/>
      <c r="N502" s="22" t="s">
        <v>573</v>
      </c>
    </row>
    <row r="503" spans="2:14" x14ac:dyDescent="0.35">
      <c r="B503" s="55" t="str">
        <f xml:space="preserve"> "3.04.06"</f>
        <v>3.04.06</v>
      </c>
      <c r="C503" s="56"/>
      <c r="D503" s="57" t="s">
        <v>150</v>
      </c>
      <c r="E503" s="57"/>
      <c r="F503" s="56"/>
      <c r="H503" s="55" t="s">
        <v>433</v>
      </c>
      <c r="I503" s="56"/>
      <c r="J503" s="57" t="s">
        <v>150</v>
      </c>
      <c r="K503" s="57"/>
      <c r="L503" s="56"/>
      <c r="N503" s="22" t="s">
        <v>573</v>
      </c>
    </row>
    <row r="504" spans="2:14" x14ac:dyDescent="0.35">
      <c r="B504" s="55" t="str">
        <f xml:space="preserve"> "3.04.07"</f>
        <v>3.04.07</v>
      </c>
      <c r="C504" s="56"/>
      <c r="D504" s="57" t="s">
        <v>151</v>
      </c>
      <c r="E504" s="57"/>
      <c r="F504" s="56"/>
      <c r="H504" s="55" t="s">
        <v>434</v>
      </c>
      <c r="I504" s="56"/>
      <c r="J504" s="57" t="s">
        <v>151</v>
      </c>
      <c r="K504" s="57"/>
      <c r="L504" s="56"/>
      <c r="N504" s="22" t="s">
        <v>573</v>
      </c>
    </row>
    <row r="505" spans="2:14" x14ac:dyDescent="0.35">
      <c r="B505" s="55" t="str">
        <f xml:space="preserve"> "3.04.08"</f>
        <v>3.04.08</v>
      </c>
      <c r="C505" s="56"/>
      <c r="D505" s="57" t="s">
        <v>152</v>
      </c>
      <c r="E505" s="57"/>
      <c r="F505" s="56"/>
      <c r="H505" s="55" t="s">
        <v>435</v>
      </c>
      <c r="I505" s="56"/>
      <c r="J505" s="57" t="s">
        <v>152</v>
      </c>
      <c r="K505" s="57"/>
      <c r="L505" s="56"/>
      <c r="N505" s="22" t="s">
        <v>573</v>
      </c>
    </row>
    <row r="506" spans="2:14" x14ac:dyDescent="0.35">
      <c r="B506" s="55" t="str">
        <f xml:space="preserve"> "3.05"</f>
        <v>3.05</v>
      </c>
      <c r="C506" s="56"/>
      <c r="D506" s="57" t="s">
        <v>153</v>
      </c>
      <c r="E506" s="57"/>
      <c r="F506" s="56"/>
      <c r="H506" s="55" t="s">
        <v>436</v>
      </c>
      <c r="I506" s="56"/>
      <c r="J506" s="57" t="s">
        <v>153</v>
      </c>
      <c r="K506" s="57"/>
      <c r="L506" s="56"/>
      <c r="N506" s="22" t="s">
        <v>573</v>
      </c>
    </row>
    <row r="507" spans="2:14" x14ac:dyDescent="0.35">
      <c r="B507" s="55" t="str">
        <f xml:space="preserve"> "3.06"</f>
        <v>3.06</v>
      </c>
      <c r="C507" s="56"/>
      <c r="D507" s="57" t="s">
        <v>154</v>
      </c>
      <c r="E507" s="57"/>
      <c r="F507" s="56"/>
      <c r="H507" s="55" t="s">
        <v>437</v>
      </c>
      <c r="I507" s="56"/>
      <c r="J507" s="57" t="s">
        <v>154</v>
      </c>
      <c r="K507" s="57"/>
      <c r="L507" s="56"/>
      <c r="N507" s="22" t="s">
        <v>573</v>
      </c>
    </row>
    <row r="508" spans="2:14" x14ac:dyDescent="0.35">
      <c r="B508" s="55" t="str">
        <f xml:space="preserve"> "3.06.01"</f>
        <v>3.06.01</v>
      </c>
      <c r="C508" s="56"/>
      <c r="D508" s="57" t="s">
        <v>155</v>
      </c>
      <c r="E508" s="57"/>
      <c r="F508" s="56"/>
      <c r="H508" s="55" t="s">
        <v>438</v>
      </c>
      <c r="I508" s="56"/>
      <c r="J508" s="57" t="s">
        <v>155</v>
      </c>
      <c r="K508" s="57"/>
      <c r="L508" s="56"/>
      <c r="N508" s="22" t="s">
        <v>573</v>
      </c>
    </row>
    <row r="509" spans="2:14" x14ac:dyDescent="0.35">
      <c r="B509" s="55" t="str">
        <f xml:space="preserve"> "3.06.02"</f>
        <v>3.06.02</v>
      </c>
      <c r="C509" s="56"/>
      <c r="D509" s="57" t="s">
        <v>156</v>
      </c>
      <c r="E509" s="57"/>
      <c r="F509" s="56"/>
      <c r="H509" s="55" t="s">
        <v>439</v>
      </c>
      <c r="I509" s="56"/>
      <c r="J509" s="57" t="s">
        <v>156</v>
      </c>
      <c r="K509" s="57"/>
      <c r="L509" s="56"/>
      <c r="N509" s="22" t="s">
        <v>573</v>
      </c>
    </row>
    <row r="510" spans="2:14" x14ac:dyDescent="0.35">
      <c r="B510" s="55" t="str">
        <f xml:space="preserve"> "3.07"</f>
        <v>3.07</v>
      </c>
      <c r="C510" s="56"/>
      <c r="D510" s="57" t="s">
        <v>157</v>
      </c>
      <c r="E510" s="57"/>
      <c r="F510" s="56"/>
      <c r="H510" s="55" t="s">
        <v>440</v>
      </c>
      <c r="I510" s="56"/>
      <c r="J510" s="57" t="s">
        <v>157</v>
      </c>
      <c r="K510" s="57"/>
      <c r="L510" s="56"/>
      <c r="N510" s="22" t="s">
        <v>573</v>
      </c>
    </row>
    <row r="511" spans="2:14" x14ac:dyDescent="0.35">
      <c r="B511" s="55" t="str">
        <f xml:space="preserve"> "3.08"</f>
        <v>3.08</v>
      </c>
      <c r="C511" s="56"/>
      <c r="D511" s="57" t="s">
        <v>158</v>
      </c>
      <c r="E511" s="57"/>
      <c r="F511" s="56"/>
      <c r="H511" s="55" t="s">
        <v>441</v>
      </c>
      <c r="I511" s="56"/>
      <c r="J511" s="57" t="s">
        <v>158</v>
      </c>
      <c r="K511" s="57"/>
      <c r="L511" s="56"/>
      <c r="N511" s="22" t="s">
        <v>573</v>
      </c>
    </row>
    <row r="512" spans="2:14" x14ac:dyDescent="0.35">
      <c r="B512" s="55" t="str">
        <f xml:space="preserve"> "3.08.01"</f>
        <v>3.08.01</v>
      </c>
      <c r="C512" s="56"/>
      <c r="D512" s="57" t="s">
        <v>159</v>
      </c>
      <c r="E512" s="57"/>
      <c r="F512" s="56"/>
      <c r="H512" s="55" t="s">
        <v>442</v>
      </c>
      <c r="I512" s="56"/>
      <c r="J512" s="57" t="s">
        <v>159</v>
      </c>
      <c r="K512" s="57"/>
      <c r="L512" s="56"/>
      <c r="N512" s="22" t="s">
        <v>573</v>
      </c>
    </row>
    <row r="513" spans="2:14" x14ac:dyDescent="0.35">
      <c r="B513" s="55" t="str">
        <f xml:space="preserve"> "3.08.02"</f>
        <v>3.08.02</v>
      </c>
      <c r="C513" s="56"/>
      <c r="D513" s="57" t="s">
        <v>160</v>
      </c>
      <c r="E513" s="57"/>
      <c r="F513" s="56"/>
      <c r="H513" s="55" t="s">
        <v>443</v>
      </c>
      <c r="I513" s="56"/>
      <c r="J513" s="57" t="s">
        <v>160</v>
      </c>
      <c r="K513" s="57"/>
      <c r="L513" s="56"/>
      <c r="N513" s="22" t="s">
        <v>573</v>
      </c>
    </row>
    <row r="514" spans="2:14" x14ac:dyDescent="0.35">
      <c r="B514" s="3"/>
      <c r="C514" s="4"/>
      <c r="F514" s="4"/>
      <c r="H514" s="3" t="s">
        <v>444</v>
      </c>
      <c r="I514" s="4"/>
      <c r="J514" t="s">
        <v>277</v>
      </c>
      <c r="L514" s="4"/>
      <c r="N514" s="22" t="s">
        <v>571</v>
      </c>
    </row>
    <row r="515" spans="2:14" x14ac:dyDescent="0.35">
      <c r="B515" s="55" t="str">
        <f xml:space="preserve"> "3.09"</f>
        <v>3.09</v>
      </c>
      <c r="C515" s="56"/>
      <c r="D515" s="57" t="s">
        <v>161</v>
      </c>
      <c r="E515" s="57"/>
      <c r="F515" s="56"/>
      <c r="H515" s="55" t="s">
        <v>445</v>
      </c>
      <c r="I515" s="56"/>
      <c r="J515" s="57" t="s">
        <v>161</v>
      </c>
      <c r="K515" s="57"/>
      <c r="L515" s="56"/>
      <c r="N515" s="22" t="s">
        <v>573</v>
      </c>
    </row>
    <row r="516" spans="2:14" x14ac:dyDescent="0.35">
      <c r="B516" s="55" t="str">
        <f xml:space="preserve"> "3.10"</f>
        <v>3.10</v>
      </c>
      <c r="C516" s="56"/>
      <c r="D516" s="57" t="s">
        <v>162</v>
      </c>
      <c r="E516" s="57"/>
      <c r="F516" s="56"/>
      <c r="H516" s="55" t="s">
        <v>446</v>
      </c>
      <c r="I516" s="56"/>
      <c r="J516" s="57" t="s">
        <v>162</v>
      </c>
      <c r="K516" s="57"/>
      <c r="L516" s="56"/>
      <c r="N516" s="22" t="s">
        <v>573</v>
      </c>
    </row>
    <row r="517" spans="2:14" x14ac:dyDescent="0.35">
      <c r="B517" s="55" t="str">
        <f xml:space="preserve"> "3.10.01"</f>
        <v>3.10.01</v>
      </c>
      <c r="C517" s="56"/>
      <c r="D517" s="57" t="s">
        <v>163</v>
      </c>
      <c r="E517" s="57"/>
      <c r="F517" s="56"/>
      <c r="H517" s="55" t="s">
        <v>447</v>
      </c>
      <c r="I517" s="56"/>
      <c r="J517" s="57" t="s">
        <v>163</v>
      </c>
      <c r="K517" s="57"/>
      <c r="L517" s="56"/>
      <c r="N517" s="22" t="s">
        <v>573</v>
      </c>
    </row>
    <row r="518" spans="2:14" x14ac:dyDescent="0.35">
      <c r="B518" s="55" t="str">
        <f xml:space="preserve"> "3.10.02"</f>
        <v>3.10.02</v>
      </c>
      <c r="C518" s="56"/>
      <c r="D518" s="57" t="s">
        <v>164</v>
      </c>
      <c r="E518" s="57"/>
      <c r="F518" s="56"/>
      <c r="H518" s="55" t="s">
        <v>448</v>
      </c>
      <c r="I518" s="56"/>
      <c r="J518" s="57" t="s">
        <v>164</v>
      </c>
      <c r="K518" s="57"/>
      <c r="L518" s="56"/>
      <c r="N518" s="22" t="s">
        <v>573</v>
      </c>
    </row>
    <row r="519" spans="2:14" x14ac:dyDescent="0.35">
      <c r="B519" s="55" t="str">
        <f xml:space="preserve"> "3.11"</f>
        <v>3.11</v>
      </c>
      <c r="C519" s="56"/>
      <c r="D519" s="57" t="s">
        <v>165</v>
      </c>
      <c r="E519" s="57"/>
      <c r="F519" s="56"/>
      <c r="H519" s="55" t="s">
        <v>449</v>
      </c>
      <c r="I519" s="56"/>
      <c r="J519" s="57" t="s">
        <v>165</v>
      </c>
      <c r="K519" s="57"/>
      <c r="L519" s="56"/>
      <c r="N519" s="22" t="s">
        <v>573</v>
      </c>
    </row>
    <row r="520" spans="2:14" x14ac:dyDescent="0.35">
      <c r="B520" s="55" t="str">
        <f xml:space="preserve"> "3.12"</f>
        <v>3.12</v>
      </c>
      <c r="C520" s="56"/>
      <c r="D520" s="57" t="s">
        <v>166</v>
      </c>
      <c r="E520" s="57"/>
      <c r="F520" s="56"/>
      <c r="H520" s="55" t="s">
        <v>450</v>
      </c>
      <c r="I520" s="56"/>
      <c r="J520" s="57" t="s">
        <v>166</v>
      </c>
      <c r="K520" s="57"/>
      <c r="L520" s="56"/>
      <c r="N520" s="22" t="s">
        <v>573</v>
      </c>
    </row>
    <row r="521" spans="2:14" x14ac:dyDescent="0.35">
      <c r="B521" s="55" t="str">
        <f xml:space="preserve"> "3.12.01"</f>
        <v>3.12.01</v>
      </c>
      <c r="C521" s="56"/>
      <c r="D521" s="57" t="s">
        <v>167</v>
      </c>
      <c r="E521" s="57"/>
      <c r="F521" s="56"/>
      <c r="H521" s="55" t="s">
        <v>451</v>
      </c>
      <c r="I521" s="56"/>
      <c r="J521" s="57" t="s">
        <v>167</v>
      </c>
      <c r="K521" s="57"/>
      <c r="L521" s="56"/>
      <c r="N521" s="22" t="s">
        <v>573</v>
      </c>
    </row>
    <row r="522" spans="2:14" x14ac:dyDescent="0.35">
      <c r="B522" s="55" t="str">
        <f xml:space="preserve"> "3.12.02"</f>
        <v>3.12.02</v>
      </c>
      <c r="C522" s="56"/>
      <c r="D522" s="57" t="s">
        <v>168</v>
      </c>
      <c r="E522" s="57"/>
      <c r="F522" s="56"/>
      <c r="H522" s="55" t="s">
        <v>452</v>
      </c>
      <c r="I522" s="56"/>
      <c r="J522" s="57" t="s">
        <v>168</v>
      </c>
      <c r="K522" s="57"/>
      <c r="L522" s="56"/>
      <c r="N522" s="22" t="s">
        <v>573</v>
      </c>
    </row>
    <row r="523" spans="2:14" x14ac:dyDescent="0.35">
      <c r="B523" s="55" t="str">
        <f xml:space="preserve"> "3.13"</f>
        <v>3.13</v>
      </c>
      <c r="C523" s="56"/>
      <c r="D523" s="57" t="s">
        <v>263</v>
      </c>
      <c r="E523" s="57"/>
      <c r="F523" s="56"/>
      <c r="H523" s="55" t="s">
        <v>453</v>
      </c>
      <c r="I523" s="56"/>
      <c r="J523" s="57" t="s">
        <v>263</v>
      </c>
      <c r="K523" s="57"/>
      <c r="L523" s="56"/>
      <c r="N523" s="22" t="s">
        <v>573</v>
      </c>
    </row>
    <row r="524" spans="2:14" x14ac:dyDescent="0.35">
      <c r="B524" s="55" t="str">
        <f xml:space="preserve"> "3.13.01"</f>
        <v>3.13.01</v>
      </c>
      <c r="C524" s="56"/>
      <c r="D524" s="57" t="s">
        <v>264</v>
      </c>
      <c r="E524" s="57"/>
      <c r="F524" s="56"/>
      <c r="H524" s="55" t="s">
        <v>564</v>
      </c>
      <c r="I524" s="56"/>
      <c r="J524" s="57" t="s">
        <v>264</v>
      </c>
      <c r="K524" s="57"/>
      <c r="L524" s="56"/>
      <c r="N524" s="22" t="s">
        <v>573</v>
      </c>
    </row>
    <row r="525" spans="2:14" x14ac:dyDescent="0.35">
      <c r="B525" s="55" t="str">
        <f xml:space="preserve"> "3.13.02"</f>
        <v>3.13.02</v>
      </c>
      <c r="C525" s="56"/>
      <c r="D525" s="57" t="s">
        <v>265</v>
      </c>
      <c r="E525" s="57"/>
      <c r="F525" s="56"/>
      <c r="H525" s="55" t="s">
        <v>565</v>
      </c>
      <c r="I525" s="56"/>
      <c r="J525" s="57" t="s">
        <v>265</v>
      </c>
      <c r="K525" s="57"/>
      <c r="L525" s="56"/>
      <c r="N525" s="22" t="s">
        <v>573</v>
      </c>
    </row>
    <row r="526" spans="2:14" x14ac:dyDescent="0.35">
      <c r="B526" s="55" t="str">
        <f xml:space="preserve"> "3.99"</f>
        <v>3.99</v>
      </c>
      <c r="C526" s="56"/>
      <c r="D526" s="57" t="s">
        <v>170</v>
      </c>
      <c r="E526" s="57"/>
      <c r="F526" s="56"/>
      <c r="H526" s="55" t="s">
        <v>454</v>
      </c>
      <c r="I526" s="56"/>
      <c r="J526" s="57" t="s">
        <v>170</v>
      </c>
      <c r="K526" s="57"/>
      <c r="L526" s="56"/>
      <c r="N526" s="22" t="s">
        <v>573</v>
      </c>
    </row>
    <row r="527" spans="2:14" x14ac:dyDescent="0.35">
      <c r="B527" s="55" t="str">
        <f xml:space="preserve"> "3.99.01"</f>
        <v>3.99.01</v>
      </c>
      <c r="C527" s="56"/>
      <c r="D527" s="57" t="s">
        <v>171</v>
      </c>
      <c r="E527" s="57"/>
      <c r="F527" s="56"/>
      <c r="H527" s="55" t="s">
        <v>455</v>
      </c>
      <c r="I527" s="56"/>
      <c r="J527" s="57" t="s">
        <v>171</v>
      </c>
      <c r="K527" s="57"/>
      <c r="L527" s="56"/>
      <c r="N527" s="22" t="s">
        <v>573</v>
      </c>
    </row>
    <row r="528" spans="2:14" x14ac:dyDescent="0.35">
      <c r="B528" s="55" t="str">
        <f xml:space="preserve"> "3.99.01.01"</f>
        <v>3.99.01.01</v>
      </c>
      <c r="C528" s="56"/>
      <c r="D528" s="57"/>
      <c r="E528" s="57"/>
      <c r="F528" s="56"/>
      <c r="H528" s="55" t="s">
        <v>456</v>
      </c>
      <c r="I528" s="56"/>
      <c r="J528" s="57"/>
      <c r="K528" s="57"/>
      <c r="L528" s="56"/>
      <c r="N528" s="22" t="s">
        <v>573</v>
      </c>
    </row>
    <row r="529" spans="2:14" x14ac:dyDescent="0.35">
      <c r="B529" s="55" t="str">
        <f xml:space="preserve"> "3.99.01.02"</f>
        <v>3.99.01.02</v>
      </c>
      <c r="C529" s="56"/>
      <c r="D529" s="57"/>
      <c r="E529" s="57"/>
      <c r="F529" s="56"/>
      <c r="H529" s="55" t="s">
        <v>457</v>
      </c>
      <c r="I529" s="56"/>
      <c r="J529" s="57"/>
      <c r="K529" s="57"/>
      <c r="L529" s="56"/>
      <c r="N529" s="22" t="s">
        <v>573</v>
      </c>
    </row>
    <row r="530" spans="2:14" x14ac:dyDescent="0.35">
      <c r="B530" s="55" t="str">
        <f xml:space="preserve"> "3.99.01.03"</f>
        <v>3.99.01.03</v>
      </c>
      <c r="C530" s="56"/>
      <c r="D530" s="57"/>
      <c r="E530" s="57"/>
      <c r="F530" s="56"/>
      <c r="H530" s="55" t="s">
        <v>458</v>
      </c>
      <c r="I530" s="56"/>
      <c r="J530" s="57"/>
      <c r="K530" s="57"/>
      <c r="L530" s="56"/>
      <c r="N530" s="22" t="s">
        <v>573</v>
      </c>
    </row>
    <row r="531" spans="2:14" x14ac:dyDescent="0.35">
      <c r="B531" s="55" t="str">
        <f xml:space="preserve"> "3.99.01.04"</f>
        <v>3.99.01.04</v>
      </c>
      <c r="C531" s="56"/>
      <c r="D531" s="57"/>
      <c r="E531" s="57"/>
      <c r="F531" s="56"/>
      <c r="H531" s="55" t="s">
        <v>459</v>
      </c>
      <c r="I531" s="56"/>
      <c r="J531" s="57"/>
      <c r="K531" s="57"/>
      <c r="L531" s="56"/>
      <c r="N531" s="22" t="s">
        <v>573</v>
      </c>
    </row>
    <row r="532" spans="2:14" x14ac:dyDescent="0.35">
      <c r="B532" s="55" t="str">
        <f xml:space="preserve"> "3.99.02"</f>
        <v>3.99.02</v>
      </c>
      <c r="C532" s="56"/>
      <c r="D532" s="57" t="s">
        <v>172</v>
      </c>
      <c r="E532" s="57"/>
      <c r="F532" s="56"/>
      <c r="H532" s="55" t="s">
        <v>460</v>
      </c>
      <c r="I532" s="56"/>
      <c r="J532" s="57" t="s">
        <v>172</v>
      </c>
      <c r="K532" s="57"/>
      <c r="L532" s="56"/>
      <c r="N532" s="22" t="s">
        <v>573</v>
      </c>
    </row>
    <row r="533" spans="2:14" x14ac:dyDescent="0.35">
      <c r="B533" s="55" t="str">
        <f xml:space="preserve"> "3.99.02.01"</f>
        <v>3.99.02.01</v>
      </c>
      <c r="C533" s="56"/>
      <c r="D533" s="57"/>
      <c r="E533" s="57"/>
      <c r="F533" s="56"/>
      <c r="H533" s="55" t="s">
        <v>461</v>
      </c>
      <c r="I533" s="56"/>
      <c r="J533" s="57"/>
      <c r="K533" s="57"/>
      <c r="L533" s="56"/>
      <c r="N533" s="22" t="s">
        <v>573</v>
      </c>
    </row>
    <row r="534" spans="2:14" x14ac:dyDescent="0.35">
      <c r="B534" s="55" t="str">
        <f xml:space="preserve"> "3.99.02.02"</f>
        <v>3.99.02.02</v>
      </c>
      <c r="C534" s="56"/>
      <c r="D534" s="57"/>
      <c r="E534" s="57"/>
      <c r="F534" s="56"/>
      <c r="H534" s="55" t="s">
        <v>462</v>
      </c>
      <c r="I534" s="56"/>
      <c r="J534" s="57"/>
      <c r="K534" s="57"/>
      <c r="L534" s="56"/>
      <c r="N534" s="22" t="s">
        <v>573</v>
      </c>
    </row>
    <row r="535" spans="2:14" x14ac:dyDescent="0.35">
      <c r="B535" s="55" t="str">
        <f xml:space="preserve"> "3.99.02.03"</f>
        <v>3.99.02.03</v>
      </c>
      <c r="C535" s="56"/>
      <c r="D535" s="57"/>
      <c r="E535" s="57"/>
      <c r="F535" s="56"/>
      <c r="H535" s="55" t="s">
        <v>463</v>
      </c>
      <c r="I535" s="56"/>
      <c r="J535" s="57"/>
      <c r="K535" s="57"/>
      <c r="L535" s="56"/>
      <c r="N535" s="22" t="s">
        <v>573</v>
      </c>
    </row>
    <row r="536" spans="2:14" ht="15" thickBot="1" x14ac:dyDescent="0.4">
      <c r="B536" s="61" t="str">
        <f xml:space="preserve"> "3.99.02.04"</f>
        <v>3.99.02.04</v>
      </c>
      <c r="C536" s="62"/>
      <c r="D536" s="63"/>
      <c r="E536" s="63"/>
      <c r="F536" s="62"/>
      <c r="H536" s="61" t="s">
        <v>464</v>
      </c>
      <c r="I536" s="62"/>
      <c r="J536" s="63"/>
      <c r="K536" s="63"/>
      <c r="L536" s="62"/>
      <c r="N536" s="23" t="s">
        <v>573</v>
      </c>
    </row>
    <row r="537" spans="2:14" ht="15" thickBot="1" x14ac:dyDescent="0.4">
      <c r="N537" s="19" t="s">
        <v>573</v>
      </c>
    </row>
    <row r="538" spans="2:14" ht="15" thickBot="1" x14ac:dyDescent="0.4">
      <c r="B538" s="33" t="s">
        <v>266</v>
      </c>
      <c r="C538" s="34"/>
      <c r="D538" s="34"/>
      <c r="E538" s="34"/>
      <c r="F538" s="35"/>
      <c r="H538" s="10" t="s">
        <v>266</v>
      </c>
      <c r="I538" s="11"/>
      <c r="J538" s="11"/>
      <c r="K538" s="11"/>
      <c r="L538" s="12"/>
      <c r="N538" s="36" t="s">
        <v>595</v>
      </c>
    </row>
    <row r="539" spans="2:14" ht="15" thickBot="1" x14ac:dyDescent="0.4">
      <c r="B539" s="79" t="s">
        <v>2</v>
      </c>
      <c r="C539" s="88"/>
      <c r="D539" s="79" t="s">
        <v>3</v>
      </c>
      <c r="E539" s="87"/>
      <c r="F539" s="88"/>
      <c r="H539" s="79" t="s">
        <v>2</v>
      </c>
      <c r="I539" s="88"/>
      <c r="J539" s="79" t="s">
        <v>3</v>
      </c>
      <c r="K539" s="87"/>
      <c r="L539" s="88"/>
      <c r="N539" s="37"/>
    </row>
    <row r="540" spans="2:14" x14ac:dyDescent="0.35">
      <c r="B540" s="64" t="str">
        <f xml:space="preserve"> "4.01"</f>
        <v>4.01</v>
      </c>
      <c r="C540" s="65"/>
      <c r="D540" s="64" t="s">
        <v>267</v>
      </c>
      <c r="E540" s="66"/>
      <c r="F540" s="65"/>
      <c r="H540" s="64" t="s">
        <v>465</v>
      </c>
      <c r="I540" s="65"/>
      <c r="J540" s="64" t="s">
        <v>267</v>
      </c>
      <c r="K540" s="66"/>
      <c r="L540" s="65"/>
      <c r="N540" s="22" t="s">
        <v>573</v>
      </c>
    </row>
    <row r="541" spans="2:14" x14ac:dyDescent="0.35">
      <c r="B541" s="55" t="str">
        <f xml:space="preserve"> "4.02"</f>
        <v>4.02</v>
      </c>
      <c r="C541" s="56"/>
      <c r="D541" s="55" t="s">
        <v>108</v>
      </c>
      <c r="E541" s="57"/>
      <c r="F541" s="56"/>
      <c r="H541" s="55" t="s">
        <v>466</v>
      </c>
      <c r="I541" s="56"/>
      <c r="J541" s="55" t="s">
        <v>108</v>
      </c>
      <c r="K541" s="57"/>
      <c r="L541" s="56"/>
      <c r="N541" s="22" t="s">
        <v>573</v>
      </c>
    </row>
    <row r="542" spans="2:14" x14ac:dyDescent="0.35">
      <c r="B542" s="55" t="str">
        <f xml:space="preserve"> "4.03"</f>
        <v>4.03</v>
      </c>
      <c r="C542" s="56"/>
      <c r="D542" s="55" t="s">
        <v>268</v>
      </c>
      <c r="E542" s="57"/>
      <c r="F542" s="56"/>
      <c r="H542" s="55" t="s">
        <v>467</v>
      </c>
      <c r="I542" s="56"/>
      <c r="J542" s="55" t="s">
        <v>268</v>
      </c>
      <c r="K542" s="57"/>
      <c r="L542" s="56"/>
      <c r="N542" s="22" t="s">
        <v>573</v>
      </c>
    </row>
    <row r="543" spans="2:14" x14ac:dyDescent="0.35">
      <c r="B543" s="55" t="str">
        <f xml:space="preserve"> "4.03.01"</f>
        <v>4.03.01</v>
      </c>
      <c r="C543" s="56"/>
      <c r="D543" s="55" t="s">
        <v>264</v>
      </c>
      <c r="E543" s="57"/>
      <c r="F543" s="56"/>
      <c r="H543" s="55" t="s">
        <v>566</v>
      </c>
      <c r="I543" s="56"/>
      <c r="J543" s="55" t="s">
        <v>264</v>
      </c>
      <c r="K543" s="57"/>
      <c r="L543" s="56"/>
      <c r="N543" s="22" t="s">
        <v>573</v>
      </c>
    </row>
    <row r="544" spans="2:14" ht="15" thickBot="1" x14ac:dyDescent="0.4">
      <c r="B544" s="61" t="str">
        <f xml:space="preserve"> "4.03.02"</f>
        <v>4.03.02</v>
      </c>
      <c r="C544" s="62"/>
      <c r="D544" s="61" t="s">
        <v>265</v>
      </c>
      <c r="E544" s="63"/>
      <c r="F544" s="62"/>
      <c r="H544" s="61" t="s">
        <v>567</v>
      </c>
      <c r="I544" s="62"/>
      <c r="J544" s="61" t="s">
        <v>265</v>
      </c>
      <c r="K544" s="63"/>
      <c r="L544" s="62"/>
      <c r="N544" s="23" t="s">
        <v>573</v>
      </c>
    </row>
    <row r="545" spans="2:14" ht="15" thickBot="1" x14ac:dyDescent="0.4">
      <c r="N545" s="19" t="s">
        <v>573</v>
      </c>
    </row>
    <row r="546" spans="2:14" ht="15" thickBot="1" x14ac:dyDescent="0.4">
      <c r="B546" s="33" t="s">
        <v>269</v>
      </c>
      <c r="C546" s="34"/>
      <c r="D546" s="34"/>
      <c r="E546" s="34"/>
      <c r="F546" s="35"/>
      <c r="H546" s="10" t="s">
        <v>269</v>
      </c>
      <c r="I546" s="11"/>
      <c r="J546" s="11"/>
      <c r="K546" s="11"/>
      <c r="L546" s="12"/>
      <c r="N546" s="36" t="s">
        <v>595</v>
      </c>
    </row>
    <row r="547" spans="2:14" ht="15" thickBot="1" x14ac:dyDescent="0.4">
      <c r="B547" s="79" t="s">
        <v>2</v>
      </c>
      <c r="C547" s="88"/>
      <c r="D547" s="87" t="s">
        <v>3</v>
      </c>
      <c r="E547" s="87"/>
      <c r="F547" s="88"/>
      <c r="H547" s="79" t="s">
        <v>2</v>
      </c>
      <c r="I547" s="88"/>
      <c r="J547" s="87" t="s">
        <v>3</v>
      </c>
      <c r="K547" s="87"/>
      <c r="L547" s="88"/>
      <c r="N547" s="37"/>
    </row>
    <row r="548" spans="2:14" ht="29" x14ac:dyDescent="0.35">
      <c r="B548" s="64" t="str">
        <f xml:space="preserve"> "6.01"</f>
        <v>6.01</v>
      </c>
      <c r="C548" s="65"/>
      <c r="D548" s="66" t="s">
        <v>177</v>
      </c>
      <c r="E548" s="66"/>
      <c r="F548" s="65"/>
      <c r="H548" s="64" t="s">
        <v>468</v>
      </c>
      <c r="I548" s="65"/>
      <c r="J548" s="66" t="s">
        <v>178</v>
      </c>
      <c r="K548" s="66"/>
      <c r="L548" s="65"/>
      <c r="N548" s="22" t="s">
        <v>572</v>
      </c>
    </row>
    <row r="549" spans="2:14" x14ac:dyDescent="0.35">
      <c r="B549" s="55" t="str">
        <f xml:space="preserve"> "6.02"</f>
        <v>6.02</v>
      </c>
      <c r="C549" s="56"/>
      <c r="D549" s="57" t="s">
        <v>179</v>
      </c>
      <c r="E549" s="57"/>
      <c r="F549" s="56"/>
      <c r="H549" s="55" t="s">
        <v>469</v>
      </c>
      <c r="I549" s="56"/>
      <c r="J549" s="57" t="s">
        <v>179</v>
      </c>
      <c r="K549" s="57"/>
      <c r="L549" s="56"/>
      <c r="N549" s="22" t="s">
        <v>573</v>
      </c>
    </row>
    <row r="550" spans="2:14" x14ac:dyDescent="0.35">
      <c r="B550" s="55" t="str">
        <f xml:space="preserve"> "6.03"</f>
        <v>6.03</v>
      </c>
      <c r="C550" s="56"/>
      <c r="D550" s="57" t="s">
        <v>180</v>
      </c>
      <c r="E550" s="57"/>
      <c r="F550" s="56"/>
      <c r="H550" s="55" t="s">
        <v>470</v>
      </c>
      <c r="I550" s="56"/>
      <c r="J550" s="57" t="s">
        <v>180</v>
      </c>
      <c r="K550" s="57"/>
      <c r="L550" s="56"/>
      <c r="N550" s="22" t="s">
        <v>573</v>
      </c>
    </row>
    <row r="551" spans="2:14" x14ac:dyDescent="0.35">
      <c r="B551" s="55" t="str">
        <f xml:space="preserve"> "6.04"</f>
        <v>6.04</v>
      </c>
      <c r="C551" s="56"/>
      <c r="D551" s="57" t="s">
        <v>181</v>
      </c>
      <c r="E551" s="57"/>
      <c r="F551" s="56"/>
      <c r="H551" s="55" t="s">
        <v>471</v>
      </c>
      <c r="I551" s="56"/>
      <c r="J551" s="57" t="s">
        <v>181</v>
      </c>
      <c r="K551" s="57"/>
      <c r="L551" s="56"/>
      <c r="N551" s="22" t="s">
        <v>573</v>
      </c>
    </row>
    <row r="552" spans="2:14" x14ac:dyDescent="0.35">
      <c r="B552" s="55" t="str">
        <f xml:space="preserve"> "6.05"</f>
        <v>6.05</v>
      </c>
      <c r="C552" s="56"/>
      <c r="D552" s="57" t="s">
        <v>182</v>
      </c>
      <c r="E552" s="57"/>
      <c r="F552" s="56"/>
      <c r="H552" s="55" t="s">
        <v>472</v>
      </c>
      <c r="I552" s="56"/>
      <c r="J552" s="57" t="s">
        <v>182</v>
      </c>
      <c r="K552" s="57"/>
      <c r="L552" s="56"/>
      <c r="N552" s="22" t="s">
        <v>573</v>
      </c>
    </row>
    <row r="553" spans="2:14" x14ac:dyDescent="0.35">
      <c r="B553" s="55" t="str">
        <f xml:space="preserve"> "6.05.01"</f>
        <v>6.05.01</v>
      </c>
      <c r="C553" s="56"/>
      <c r="D553" s="57" t="s">
        <v>183</v>
      </c>
      <c r="E553" s="57"/>
      <c r="F553" s="56"/>
      <c r="H553" s="55" t="s">
        <v>473</v>
      </c>
      <c r="I553" s="56"/>
      <c r="J553" s="57" t="s">
        <v>183</v>
      </c>
      <c r="K553" s="57"/>
      <c r="L553" s="56"/>
      <c r="N553" s="22" t="s">
        <v>573</v>
      </c>
    </row>
    <row r="554" spans="2:14" ht="15" thickBot="1" x14ac:dyDescent="0.4">
      <c r="B554" s="61" t="str">
        <f xml:space="preserve"> "6.05.02"</f>
        <v>6.05.02</v>
      </c>
      <c r="C554" s="62"/>
      <c r="D554" s="63" t="s">
        <v>184</v>
      </c>
      <c r="E554" s="63"/>
      <c r="F554" s="62"/>
      <c r="H554" s="61" t="s">
        <v>474</v>
      </c>
      <c r="I554" s="62"/>
      <c r="J554" s="63" t="s">
        <v>184</v>
      </c>
      <c r="K554" s="63"/>
      <c r="L554" s="62"/>
      <c r="N554" s="23" t="s">
        <v>573</v>
      </c>
    </row>
    <row r="555" spans="2:14" ht="15" thickBot="1" x14ac:dyDescent="0.4">
      <c r="N555" s="19" t="s">
        <v>573</v>
      </c>
    </row>
    <row r="556" spans="2:14" ht="15" thickBot="1" x14ac:dyDescent="0.4">
      <c r="B556" s="33" t="s">
        <v>270</v>
      </c>
      <c r="C556" s="34"/>
      <c r="D556" s="34"/>
      <c r="E556" s="34"/>
      <c r="F556" s="35"/>
      <c r="H556" s="10" t="s">
        <v>270</v>
      </c>
      <c r="I556" s="11"/>
      <c r="J556" s="11"/>
      <c r="K556" s="11"/>
      <c r="L556" s="12"/>
      <c r="N556" s="36" t="s">
        <v>595</v>
      </c>
    </row>
    <row r="557" spans="2:14" ht="15" thickBot="1" x14ac:dyDescent="0.4">
      <c r="B557" s="79" t="s">
        <v>2</v>
      </c>
      <c r="C557" s="80"/>
      <c r="D557" s="86" t="s">
        <v>3</v>
      </c>
      <c r="E557" s="87"/>
      <c r="F557" s="80"/>
      <c r="H557" s="79" t="s">
        <v>2</v>
      </c>
      <c r="I557" s="80"/>
      <c r="J557" s="86" t="s">
        <v>3</v>
      </c>
      <c r="K557" s="87"/>
      <c r="L557" s="80"/>
      <c r="N557" s="37"/>
    </row>
    <row r="558" spans="2:14" ht="29" x14ac:dyDescent="0.35">
      <c r="B558" s="64" t="str">
        <f xml:space="preserve"> "6.01"</f>
        <v>6.01</v>
      </c>
      <c r="C558" s="65"/>
      <c r="D558" s="66" t="s">
        <v>177</v>
      </c>
      <c r="E558" s="66"/>
      <c r="F558" s="65"/>
      <c r="H558" s="64" t="s">
        <v>468</v>
      </c>
      <c r="I558" s="65"/>
      <c r="J558" s="66" t="s">
        <v>178</v>
      </c>
      <c r="K558" s="66"/>
      <c r="L558" s="65"/>
      <c r="N558" s="22" t="s">
        <v>572</v>
      </c>
    </row>
    <row r="559" spans="2:14" ht="29" x14ac:dyDescent="0.35">
      <c r="B559" s="55" t="str">
        <f xml:space="preserve"> "6.01.01"</f>
        <v>6.01.01</v>
      </c>
      <c r="C559" s="56"/>
      <c r="D559" s="57" t="s">
        <v>186</v>
      </c>
      <c r="E559" s="57"/>
      <c r="F559" s="56"/>
      <c r="H559" s="55" t="s">
        <v>475</v>
      </c>
      <c r="I559" s="56"/>
      <c r="J559" s="57" t="s">
        <v>187</v>
      </c>
      <c r="K559" s="57"/>
      <c r="L559" s="56"/>
      <c r="N559" s="22" t="s">
        <v>572</v>
      </c>
    </row>
    <row r="560" spans="2:14" ht="29" x14ac:dyDescent="0.35">
      <c r="B560" s="55" t="str">
        <f xml:space="preserve"> "6.01.02"</f>
        <v>6.01.02</v>
      </c>
      <c r="C560" s="56"/>
      <c r="D560" s="57" t="s">
        <v>188</v>
      </c>
      <c r="E560" s="57"/>
      <c r="F560" s="56"/>
      <c r="H560" s="55" t="s">
        <v>476</v>
      </c>
      <c r="I560" s="56"/>
      <c r="J560" s="57" t="s">
        <v>189</v>
      </c>
      <c r="K560" s="57"/>
      <c r="L560" s="56"/>
      <c r="N560" s="22" t="s">
        <v>572</v>
      </c>
    </row>
    <row r="561" spans="2:14" x14ac:dyDescent="0.35">
      <c r="B561" s="55" t="str">
        <f xml:space="preserve"> "6.01.03"</f>
        <v>6.01.03</v>
      </c>
      <c r="C561" s="56"/>
      <c r="D561" s="57" t="s">
        <v>36</v>
      </c>
      <c r="E561" s="57"/>
      <c r="F561" s="56"/>
      <c r="H561" s="55" t="s">
        <v>477</v>
      </c>
      <c r="I561" s="56"/>
      <c r="J561" s="57" t="s">
        <v>36</v>
      </c>
      <c r="K561" s="57"/>
      <c r="L561" s="56"/>
      <c r="N561" s="22" t="s">
        <v>573</v>
      </c>
    </row>
    <row r="562" spans="2:14" x14ac:dyDescent="0.35">
      <c r="B562" s="55" t="str">
        <f xml:space="preserve"> "6.02"</f>
        <v>6.02</v>
      </c>
      <c r="C562" s="56"/>
      <c r="D562" s="57" t="s">
        <v>179</v>
      </c>
      <c r="E562" s="57"/>
      <c r="F562" s="56"/>
      <c r="H562" s="55" t="s">
        <v>469</v>
      </c>
      <c r="I562" s="56"/>
      <c r="J562" s="57" t="s">
        <v>179</v>
      </c>
      <c r="K562" s="57"/>
      <c r="L562" s="56"/>
      <c r="N562" s="22" t="s">
        <v>573</v>
      </c>
    </row>
    <row r="563" spans="2:14" x14ac:dyDescent="0.35">
      <c r="B563" s="55" t="str">
        <f xml:space="preserve"> "6.03"</f>
        <v>6.03</v>
      </c>
      <c r="C563" s="56"/>
      <c r="D563" s="57" t="s">
        <v>180</v>
      </c>
      <c r="E563" s="57"/>
      <c r="F563" s="56"/>
      <c r="H563" s="55" t="s">
        <v>470</v>
      </c>
      <c r="I563" s="56"/>
      <c r="J563" s="57" t="s">
        <v>180</v>
      </c>
      <c r="K563" s="57"/>
      <c r="L563" s="56"/>
      <c r="N563" s="22" t="s">
        <v>573</v>
      </c>
    </row>
    <row r="564" spans="2:14" x14ac:dyDescent="0.35">
      <c r="B564" s="55" t="str">
        <f xml:space="preserve"> "6.04"</f>
        <v>6.04</v>
      </c>
      <c r="C564" s="56"/>
      <c r="D564" s="57" t="s">
        <v>181</v>
      </c>
      <c r="E564" s="57"/>
      <c r="F564" s="56"/>
      <c r="H564" s="55" t="s">
        <v>471</v>
      </c>
      <c r="I564" s="56"/>
      <c r="J564" s="57" t="s">
        <v>181</v>
      </c>
      <c r="K564" s="57"/>
      <c r="L564" s="56"/>
      <c r="N564" s="22" t="s">
        <v>573</v>
      </c>
    </row>
    <row r="565" spans="2:14" x14ac:dyDescent="0.35">
      <c r="B565" s="55" t="str">
        <f xml:space="preserve"> "6.05"</f>
        <v>6.05</v>
      </c>
      <c r="C565" s="56"/>
      <c r="D565" s="57" t="s">
        <v>182</v>
      </c>
      <c r="E565" s="57"/>
      <c r="F565" s="56"/>
      <c r="H565" s="55" t="s">
        <v>472</v>
      </c>
      <c r="I565" s="56"/>
      <c r="J565" s="57" t="s">
        <v>182</v>
      </c>
      <c r="K565" s="57"/>
      <c r="L565" s="56"/>
      <c r="N565" s="22" t="s">
        <v>573</v>
      </c>
    </row>
    <row r="566" spans="2:14" x14ac:dyDescent="0.35">
      <c r="B566" s="55" t="str">
        <f xml:space="preserve"> "6.05.01"</f>
        <v>6.05.01</v>
      </c>
      <c r="C566" s="56"/>
      <c r="D566" s="57" t="s">
        <v>183</v>
      </c>
      <c r="E566" s="57"/>
      <c r="F566" s="56"/>
      <c r="H566" s="55" t="s">
        <v>473</v>
      </c>
      <c r="I566" s="56"/>
      <c r="J566" s="57" t="s">
        <v>183</v>
      </c>
      <c r="K566" s="57"/>
      <c r="L566" s="56"/>
      <c r="N566" s="22" t="s">
        <v>573</v>
      </c>
    </row>
    <row r="567" spans="2:14" ht="15" thickBot="1" x14ac:dyDescent="0.4">
      <c r="B567" s="61" t="str">
        <f xml:space="preserve"> "6.05.02"</f>
        <v>6.05.02</v>
      </c>
      <c r="C567" s="62"/>
      <c r="D567" s="63" t="s">
        <v>184</v>
      </c>
      <c r="E567" s="63"/>
      <c r="F567" s="62"/>
      <c r="H567" s="61" t="s">
        <v>474</v>
      </c>
      <c r="I567" s="62"/>
      <c r="J567" s="63" t="s">
        <v>184</v>
      </c>
      <c r="K567" s="63"/>
      <c r="L567" s="62"/>
      <c r="N567" s="23" t="s">
        <v>573</v>
      </c>
    </row>
    <row r="568" spans="2:14" ht="15" thickBot="1" x14ac:dyDescent="0.4">
      <c r="N568" s="19" t="s">
        <v>573</v>
      </c>
    </row>
    <row r="569" spans="2:14" ht="15" thickBot="1" x14ac:dyDescent="0.4">
      <c r="B569" s="33" t="s">
        <v>271</v>
      </c>
      <c r="C569" s="34"/>
      <c r="D569" s="34"/>
      <c r="E569" s="34"/>
      <c r="F569" s="35"/>
      <c r="H569" s="10" t="s">
        <v>271</v>
      </c>
      <c r="I569" s="11"/>
      <c r="J569" s="11"/>
      <c r="K569" s="11"/>
      <c r="L569" s="12"/>
      <c r="N569" s="36" t="s">
        <v>595</v>
      </c>
    </row>
    <row r="570" spans="2:14" ht="15" thickBot="1" x14ac:dyDescent="0.4">
      <c r="B570" s="79" t="s">
        <v>2</v>
      </c>
      <c r="C570" s="80"/>
      <c r="D570" s="86" t="s">
        <v>3</v>
      </c>
      <c r="E570" s="87"/>
      <c r="F570" s="80"/>
      <c r="H570" s="79" t="s">
        <v>2</v>
      </c>
      <c r="I570" s="80"/>
      <c r="J570" s="86" t="s">
        <v>3</v>
      </c>
      <c r="K570" s="87"/>
      <c r="L570" s="80"/>
      <c r="N570" s="37"/>
    </row>
    <row r="571" spans="2:14" x14ac:dyDescent="0.35">
      <c r="B571" s="64" t="str">
        <f xml:space="preserve"> "5.01"</f>
        <v>5.01</v>
      </c>
      <c r="C571" s="65"/>
      <c r="D571" s="66" t="s">
        <v>191</v>
      </c>
      <c r="E571" s="66"/>
      <c r="F571" s="65"/>
      <c r="H571" s="64" t="s">
        <v>478</v>
      </c>
      <c r="I571" s="65"/>
      <c r="J571" s="66" t="s">
        <v>191</v>
      </c>
      <c r="K571" s="66"/>
      <c r="L571" s="65"/>
      <c r="N571" s="22" t="s">
        <v>573</v>
      </c>
    </row>
    <row r="572" spans="2:14" x14ac:dyDescent="0.35">
      <c r="B572" s="55" t="str">
        <f xml:space="preserve"> "5.02"</f>
        <v>5.02</v>
      </c>
      <c r="C572" s="56"/>
      <c r="D572" s="57" t="s">
        <v>192</v>
      </c>
      <c r="E572" s="57"/>
      <c r="F572" s="56"/>
      <c r="H572" s="55" t="s">
        <v>479</v>
      </c>
      <c r="I572" s="56"/>
      <c r="J572" s="57" t="s">
        <v>192</v>
      </c>
      <c r="K572" s="57"/>
      <c r="L572" s="56"/>
      <c r="N572" s="22" t="s">
        <v>573</v>
      </c>
    </row>
    <row r="573" spans="2:14" x14ac:dyDescent="0.35">
      <c r="B573" s="55" t="str">
        <f xml:space="preserve"> "5.03"</f>
        <v>5.03</v>
      </c>
      <c r="C573" s="56"/>
      <c r="D573" s="57" t="s">
        <v>193</v>
      </c>
      <c r="E573" s="57"/>
      <c r="F573" s="56"/>
      <c r="H573" s="55" t="s">
        <v>480</v>
      </c>
      <c r="I573" s="56"/>
      <c r="J573" s="57" t="s">
        <v>193</v>
      </c>
      <c r="K573" s="57"/>
      <c r="L573" s="56"/>
      <c r="N573" s="22" t="s">
        <v>573</v>
      </c>
    </row>
    <row r="574" spans="2:14" x14ac:dyDescent="0.35">
      <c r="B574" s="55" t="str">
        <f xml:space="preserve"> "5.04"</f>
        <v>5.04</v>
      </c>
      <c r="C574" s="56"/>
      <c r="D574" s="57" t="s">
        <v>194</v>
      </c>
      <c r="E574" s="57"/>
      <c r="F574" s="56"/>
      <c r="H574" s="55" t="s">
        <v>481</v>
      </c>
      <c r="I574" s="56"/>
      <c r="J574" s="57" t="s">
        <v>194</v>
      </c>
      <c r="K574" s="57"/>
      <c r="L574" s="56"/>
      <c r="N574" s="22" t="s">
        <v>573</v>
      </c>
    </row>
    <row r="575" spans="2:14" x14ac:dyDescent="0.35">
      <c r="B575" s="55" t="str">
        <f xml:space="preserve"> "5.04.01"</f>
        <v>5.04.01</v>
      </c>
      <c r="C575" s="56"/>
      <c r="D575" s="57" t="s">
        <v>195</v>
      </c>
      <c r="E575" s="57"/>
      <c r="F575" s="56"/>
      <c r="H575" s="55" t="s">
        <v>482</v>
      </c>
      <c r="I575" s="56"/>
      <c r="J575" s="57" t="s">
        <v>195</v>
      </c>
      <c r="K575" s="57"/>
      <c r="L575" s="56"/>
      <c r="N575" s="22" t="s">
        <v>573</v>
      </c>
    </row>
    <row r="576" spans="2:14" x14ac:dyDescent="0.35">
      <c r="B576" s="55" t="str">
        <f xml:space="preserve"> "5.04.02"</f>
        <v>5.04.02</v>
      </c>
      <c r="C576" s="56"/>
      <c r="D576" s="57" t="s">
        <v>196</v>
      </c>
      <c r="E576" s="57"/>
      <c r="F576" s="56"/>
      <c r="H576" s="55" t="s">
        <v>483</v>
      </c>
      <c r="I576" s="56"/>
      <c r="J576" s="57" t="s">
        <v>196</v>
      </c>
      <c r="K576" s="57"/>
      <c r="L576" s="56"/>
      <c r="N576" s="22" t="s">
        <v>573</v>
      </c>
    </row>
    <row r="577" spans="2:14" x14ac:dyDescent="0.35">
      <c r="B577" s="55" t="str">
        <f xml:space="preserve"> "5.04.03"</f>
        <v>5.04.03</v>
      </c>
      <c r="C577" s="56"/>
      <c r="D577" s="57" t="s">
        <v>197</v>
      </c>
      <c r="E577" s="57"/>
      <c r="F577" s="56"/>
      <c r="H577" s="55" t="s">
        <v>484</v>
      </c>
      <c r="I577" s="56"/>
      <c r="J577" s="57" t="s">
        <v>197</v>
      </c>
      <c r="K577" s="57"/>
      <c r="L577" s="56"/>
      <c r="N577" s="22" t="s">
        <v>573</v>
      </c>
    </row>
    <row r="578" spans="2:14" x14ac:dyDescent="0.35">
      <c r="B578" s="55" t="str">
        <f xml:space="preserve"> "5.04.04"</f>
        <v>5.04.04</v>
      </c>
      <c r="C578" s="56"/>
      <c r="D578" s="57" t="s">
        <v>198</v>
      </c>
      <c r="E578" s="57"/>
      <c r="F578" s="56"/>
      <c r="H578" s="55" t="s">
        <v>485</v>
      </c>
      <c r="I578" s="56"/>
      <c r="J578" s="57" t="s">
        <v>198</v>
      </c>
      <c r="K578" s="57"/>
      <c r="L578" s="56"/>
      <c r="N578" s="22" t="s">
        <v>573</v>
      </c>
    </row>
    <row r="579" spans="2:14" x14ac:dyDescent="0.35">
      <c r="B579" s="55" t="str">
        <f xml:space="preserve"> "5.04.05"</f>
        <v>5.04.05</v>
      </c>
      <c r="C579" s="56"/>
      <c r="D579" s="57" t="s">
        <v>199</v>
      </c>
      <c r="E579" s="57"/>
      <c r="F579" s="56"/>
      <c r="H579" s="55" t="s">
        <v>486</v>
      </c>
      <c r="I579" s="56"/>
      <c r="J579" s="57" t="s">
        <v>199</v>
      </c>
      <c r="K579" s="57"/>
      <c r="L579" s="56"/>
      <c r="N579" s="22" t="s">
        <v>573</v>
      </c>
    </row>
    <row r="580" spans="2:14" x14ac:dyDescent="0.35">
      <c r="B580" s="55" t="str">
        <f xml:space="preserve"> "5.04.06"</f>
        <v>5.04.06</v>
      </c>
      <c r="C580" s="56"/>
      <c r="D580" s="57" t="s">
        <v>200</v>
      </c>
      <c r="E580" s="57"/>
      <c r="F580" s="56"/>
      <c r="H580" s="55" t="s">
        <v>487</v>
      </c>
      <c r="I580" s="56"/>
      <c r="J580" s="57" t="s">
        <v>200</v>
      </c>
      <c r="K580" s="57"/>
      <c r="L580" s="56"/>
      <c r="N580" s="22" t="s">
        <v>573</v>
      </c>
    </row>
    <row r="581" spans="2:14" x14ac:dyDescent="0.35">
      <c r="B581" s="55" t="str">
        <f xml:space="preserve"> "5.04.07"</f>
        <v>5.04.07</v>
      </c>
      <c r="C581" s="56"/>
      <c r="D581" s="57" t="s">
        <v>201</v>
      </c>
      <c r="E581" s="57"/>
      <c r="F581" s="56"/>
      <c r="H581" s="55" t="s">
        <v>488</v>
      </c>
      <c r="I581" s="56"/>
      <c r="J581" s="57" t="s">
        <v>201</v>
      </c>
      <c r="K581" s="57"/>
      <c r="L581" s="56"/>
      <c r="N581" s="22" t="s">
        <v>573</v>
      </c>
    </row>
    <row r="582" spans="2:14" x14ac:dyDescent="0.35">
      <c r="B582" s="55" t="str">
        <f xml:space="preserve"> "5.05"</f>
        <v>5.05</v>
      </c>
      <c r="C582" s="56"/>
      <c r="D582" s="57" t="s">
        <v>202</v>
      </c>
      <c r="E582" s="57"/>
      <c r="F582" s="56"/>
      <c r="H582" s="55" t="s">
        <v>489</v>
      </c>
      <c r="I582" s="56"/>
      <c r="J582" s="57" t="s">
        <v>202</v>
      </c>
      <c r="K582" s="57"/>
      <c r="L582" s="56"/>
      <c r="N582" s="22" t="s">
        <v>573</v>
      </c>
    </row>
    <row r="583" spans="2:14" x14ac:dyDescent="0.35">
      <c r="B583" s="55" t="str">
        <f xml:space="preserve"> "5.05.01"</f>
        <v>5.05.01</v>
      </c>
      <c r="C583" s="56"/>
      <c r="D583" s="57" t="s">
        <v>174</v>
      </c>
      <c r="E583" s="57"/>
      <c r="F583" s="56"/>
      <c r="H583" s="55" t="s">
        <v>490</v>
      </c>
      <c r="I583" s="56"/>
      <c r="J583" s="57" t="s">
        <v>174</v>
      </c>
      <c r="K583" s="57"/>
      <c r="L583" s="56"/>
      <c r="N583" s="22" t="s">
        <v>573</v>
      </c>
    </row>
    <row r="584" spans="2:14" x14ac:dyDescent="0.35">
      <c r="B584" s="55" t="str">
        <f xml:space="preserve"> "5.05.02"</f>
        <v>5.05.02</v>
      </c>
      <c r="C584" s="56"/>
      <c r="D584" s="57" t="s">
        <v>108</v>
      </c>
      <c r="E584" s="57"/>
      <c r="F584" s="56"/>
      <c r="H584" s="55" t="s">
        <v>491</v>
      </c>
      <c r="I584" s="56"/>
      <c r="J584" s="57" t="s">
        <v>108</v>
      </c>
      <c r="K584" s="57"/>
      <c r="L584" s="56"/>
      <c r="N584" s="22" t="s">
        <v>573</v>
      </c>
    </row>
    <row r="585" spans="2:14" x14ac:dyDescent="0.35">
      <c r="B585" s="55" t="str">
        <f xml:space="preserve"> "5.05.02.01"</f>
        <v>5.05.02.01</v>
      </c>
      <c r="C585" s="56"/>
      <c r="D585" s="57" t="s">
        <v>203</v>
      </c>
      <c r="E585" s="57"/>
      <c r="F585" s="56"/>
      <c r="H585" s="55" t="s">
        <v>492</v>
      </c>
      <c r="I585" s="56"/>
      <c r="J585" s="57" t="s">
        <v>203</v>
      </c>
      <c r="K585" s="57"/>
      <c r="L585" s="56"/>
      <c r="N585" s="22" t="s">
        <v>573</v>
      </c>
    </row>
    <row r="586" spans="2:14" x14ac:dyDescent="0.35">
      <c r="B586" s="55" t="str">
        <f xml:space="preserve"> "5.05.02.02"</f>
        <v>5.05.02.02</v>
      </c>
      <c r="C586" s="56"/>
      <c r="D586" s="57" t="s">
        <v>204</v>
      </c>
      <c r="E586" s="57"/>
      <c r="F586" s="56"/>
      <c r="H586" s="55" t="s">
        <v>493</v>
      </c>
      <c r="I586" s="56"/>
      <c r="J586" s="57" t="s">
        <v>204</v>
      </c>
      <c r="K586" s="57"/>
      <c r="L586" s="56"/>
      <c r="N586" s="22" t="s">
        <v>573</v>
      </c>
    </row>
    <row r="587" spans="2:14" x14ac:dyDescent="0.35">
      <c r="B587" s="55" t="str">
        <f xml:space="preserve"> "5.05.02.03"</f>
        <v>5.05.02.03</v>
      </c>
      <c r="C587" s="56"/>
      <c r="D587" s="57" t="s">
        <v>272</v>
      </c>
      <c r="E587" s="57"/>
      <c r="F587" s="56"/>
      <c r="H587" s="55" t="s">
        <v>494</v>
      </c>
      <c r="I587" s="56"/>
      <c r="J587" s="57" t="s">
        <v>272</v>
      </c>
      <c r="K587" s="57"/>
      <c r="L587" s="56"/>
      <c r="N587" s="22" t="s">
        <v>573</v>
      </c>
    </row>
    <row r="588" spans="2:14" x14ac:dyDescent="0.35">
      <c r="B588" s="55" t="str">
        <f xml:space="preserve"> "5.05.02.04"</f>
        <v>5.05.02.04</v>
      </c>
      <c r="C588" s="56"/>
      <c r="D588" s="57" t="s">
        <v>206</v>
      </c>
      <c r="E588" s="57"/>
      <c r="F588" s="56"/>
      <c r="H588" s="55" t="s">
        <v>495</v>
      </c>
      <c r="I588" s="56"/>
      <c r="J588" s="57" t="s">
        <v>206</v>
      </c>
      <c r="K588" s="57"/>
      <c r="L588" s="56"/>
      <c r="N588" s="22" t="s">
        <v>573</v>
      </c>
    </row>
    <row r="589" spans="2:14" x14ac:dyDescent="0.35">
      <c r="B589" s="55" t="str">
        <f xml:space="preserve"> "5.05.02.05"</f>
        <v>5.05.02.05</v>
      </c>
      <c r="C589" s="56"/>
      <c r="D589" s="57" t="s">
        <v>207</v>
      </c>
      <c r="E589" s="57"/>
      <c r="F589" s="56"/>
      <c r="H589" s="55" t="s">
        <v>496</v>
      </c>
      <c r="I589" s="56"/>
      <c r="J589" s="57" t="s">
        <v>207</v>
      </c>
      <c r="K589" s="57"/>
      <c r="L589" s="56"/>
      <c r="N589" s="22" t="s">
        <v>573</v>
      </c>
    </row>
    <row r="590" spans="2:14" x14ac:dyDescent="0.35">
      <c r="B590" s="55" t="str">
        <f xml:space="preserve"> "5.05.03"</f>
        <v>5.05.03</v>
      </c>
      <c r="C590" s="56"/>
      <c r="D590" s="57" t="s">
        <v>208</v>
      </c>
      <c r="E590" s="57"/>
      <c r="F590" s="56"/>
      <c r="H590" s="55" t="s">
        <v>497</v>
      </c>
      <c r="I590" s="56"/>
      <c r="J590" s="57" t="s">
        <v>208</v>
      </c>
      <c r="K590" s="57"/>
      <c r="L590" s="56"/>
      <c r="N590" s="22" t="s">
        <v>573</v>
      </c>
    </row>
    <row r="591" spans="2:14" x14ac:dyDescent="0.35">
      <c r="B591" s="55" t="str">
        <f xml:space="preserve"> "5.05.03.01"</f>
        <v>5.05.03.01</v>
      </c>
      <c r="C591" s="56"/>
      <c r="D591" s="57" t="s">
        <v>203</v>
      </c>
      <c r="E591" s="57"/>
      <c r="F591" s="56"/>
      <c r="H591" s="55" t="s">
        <v>498</v>
      </c>
      <c r="I591" s="56"/>
      <c r="J591" s="57" t="s">
        <v>203</v>
      </c>
      <c r="K591" s="57"/>
      <c r="L591" s="56"/>
      <c r="N591" s="22" t="s">
        <v>573</v>
      </c>
    </row>
    <row r="592" spans="2:14" x14ac:dyDescent="0.35">
      <c r="B592" s="55" t="str">
        <f xml:space="preserve"> "5.06"</f>
        <v>5.06</v>
      </c>
      <c r="C592" s="56"/>
      <c r="D592" s="57" t="s">
        <v>209</v>
      </c>
      <c r="E592" s="57"/>
      <c r="F592" s="56"/>
      <c r="H592" s="55" t="s">
        <v>499</v>
      </c>
      <c r="I592" s="56"/>
      <c r="J592" s="57" t="s">
        <v>209</v>
      </c>
      <c r="K592" s="57"/>
      <c r="L592" s="56"/>
      <c r="N592" s="22" t="s">
        <v>573</v>
      </c>
    </row>
    <row r="593" spans="2:14" x14ac:dyDescent="0.35">
      <c r="B593" s="55" t="str">
        <f xml:space="preserve"> "5.06.01"</f>
        <v>5.06.01</v>
      </c>
      <c r="C593" s="56"/>
      <c r="D593" s="57" t="s">
        <v>210</v>
      </c>
      <c r="E593" s="57"/>
      <c r="F593" s="56"/>
      <c r="H593" s="55" t="s">
        <v>500</v>
      </c>
      <c r="I593" s="56"/>
      <c r="J593" s="57" t="s">
        <v>210</v>
      </c>
      <c r="K593" s="57"/>
      <c r="L593" s="56"/>
      <c r="N593" s="22" t="s">
        <v>573</v>
      </c>
    </row>
    <row r="594" spans="2:14" x14ac:dyDescent="0.35">
      <c r="B594" s="55" t="str">
        <f xml:space="preserve"> "5.06.02"</f>
        <v>5.06.02</v>
      </c>
      <c r="C594" s="56"/>
      <c r="D594" s="57" t="s">
        <v>211</v>
      </c>
      <c r="E594" s="57"/>
      <c r="F594" s="56"/>
      <c r="H594" s="55" t="s">
        <v>501</v>
      </c>
      <c r="I594" s="56"/>
      <c r="J594" s="57" t="s">
        <v>211</v>
      </c>
      <c r="K594" s="57"/>
      <c r="L594" s="56"/>
      <c r="N594" s="22" t="s">
        <v>573</v>
      </c>
    </row>
    <row r="595" spans="2:14" x14ac:dyDescent="0.35">
      <c r="B595" s="55" t="str">
        <f xml:space="preserve"> "5.06.03"</f>
        <v>5.06.03</v>
      </c>
      <c r="C595" s="56"/>
      <c r="D595" s="57" t="s">
        <v>212</v>
      </c>
      <c r="E595" s="57"/>
      <c r="F595" s="56"/>
      <c r="H595" s="55" t="s">
        <v>502</v>
      </c>
      <c r="I595" s="56"/>
      <c r="J595" s="57" t="s">
        <v>212</v>
      </c>
      <c r="K595" s="57"/>
      <c r="L595" s="56"/>
      <c r="N595" s="22" t="s">
        <v>573</v>
      </c>
    </row>
    <row r="596" spans="2:14" ht="15" thickBot="1" x14ac:dyDescent="0.4">
      <c r="B596" s="61" t="str">
        <f xml:space="preserve"> "5.07"</f>
        <v>5.07</v>
      </c>
      <c r="C596" s="62"/>
      <c r="D596" s="63" t="s">
        <v>213</v>
      </c>
      <c r="E596" s="63"/>
      <c r="F596" s="62"/>
      <c r="H596" s="61" t="s">
        <v>503</v>
      </c>
      <c r="I596" s="62"/>
      <c r="J596" s="63" t="s">
        <v>213</v>
      </c>
      <c r="K596" s="63"/>
      <c r="L596" s="62"/>
      <c r="N596" s="23" t="s">
        <v>573</v>
      </c>
    </row>
    <row r="597" spans="2:14" ht="15" thickBot="1" x14ac:dyDescent="0.4">
      <c r="N597" s="19" t="s">
        <v>573</v>
      </c>
    </row>
    <row r="598" spans="2:14" ht="15" thickBot="1" x14ac:dyDescent="0.4">
      <c r="B598" s="33" t="s">
        <v>273</v>
      </c>
      <c r="C598" s="34"/>
      <c r="D598" s="34"/>
      <c r="E598" s="34"/>
      <c r="F598" s="35"/>
      <c r="H598" s="10" t="s">
        <v>273</v>
      </c>
      <c r="I598" s="11"/>
      <c r="J598" s="11"/>
      <c r="K598" s="11"/>
      <c r="L598" s="12"/>
      <c r="N598" s="36" t="s">
        <v>595</v>
      </c>
    </row>
    <row r="599" spans="2:14" ht="15" thickBot="1" x14ac:dyDescent="0.4">
      <c r="B599" s="79" t="s">
        <v>2</v>
      </c>
      <c r="C599" s="80"/>
      <c r="D599" s="86" t="s">
        <v>3</v>
      </c>
      <c r="E599" s="87"/>
      <c r="F599" s="80"/>
      <c r="H599" s="79" t="s">
        <v>2</v>
      </c>
      <c r="I599" s="80"/>
      <c r="J599" s="86" t="s">
        <v>3</v>
      </c>
      <c r="K599" s="87"/>
      <c r="L599" s="80"/>
      <c r="N599" s="37"/>
    </row>
    <row r="600" spans="2:14" x14ac:dyDescent="0.35">
      <c r="B600" s="64" t="str">
        <f xml:space="preserve"> "7.01"</f>
        <v>7.01</v>
      </c>
      <c r="C600" s="65"/>
      <c r="D600" s="66" t="s">
        <v>215</v>
      </c>
      <c r="E600" s="66"/>
      <c r="F600" s="65"/>
      <c r="H600" s="64" t="s">
        <v>504</v>
      </c>
      <c r="I600" s="65"/>
      <c r="J600" s="66" t="s">
        <v>215</v>
      </c>
      <c r="K600" s="66"/>
      <c r="L600" s="65"/>
      <c r="N600" s="22" t="s">
        <v>573</v>
      </c>
    </row>
    <row r="601" spans="2:14" x14ac:dyDescent="0.35">
      <c r="B601" s="55" t="str">
        <f xml:space="preserve"> "7.01.01"</f>
        <v>7.01.01</v>
      </c>
      <c r="C601" s="56"/>
      <c r="D601" s="57" t="s">
        <v>216</v>
      </c>
      <c r="E601" s="57"/>
      <c r="F601" s="56"/>
      <c r="H601" s="55" t="s">
        <v>505</v>
      </c>
      <c r="I601" s="56"/>
      <c r="J601" s="57" t="s">
        <v>217</v>
      </c>
      <c r="K601" s="57"/>
      <c r="L601" s="56"/>
      <c r="N601" s="22" t="s">
        <v>573</v>
      </c>
    </row>
    <row r="602" spans="2:14" x14ac:dyDescent="0.35">
      <c r="B602" s="55" t="str">
        <f xml:space="preserve"> "7.01.02"</f>
        <v>7.01.02</v>
      </c>
      <c r="C602" s="56"/>
      <c r="D602" s="57" t="s">
        <v>218</v>
      </c>
      <c r="E602" s="57"/>
      <c r="F602" s="56"/>
      <c r="H602" s="55" t="s">
        <v>506</v>
      </c>
      <c r="I602" s="56"/>
      <c r="J602" s="57" t="s">
        <v>276</v>
      </c>
      <c r="K602" s="57"/>
      <c r="L602" s="56"/>
      <c r="N602" s="22" t="s">
        <v>282</v>
      </c>
    </row>
    <row r="603" spans="2:14" x14ac:dyDescent="0.35">
      <c r="B603" s="55" t="str">
        <f xml:space="preserve"> "7.01.03"</f>
        <v>7.01.03</v>
      </c>
      <c r="C603" s="56"/>
      <c r="D603" s="57" t="s">
        <v>219</v>
      </c>
      <c r="E603" s="57"/>
      <c r="F603" s="56"/>
      <c r="H603" s="55" t="s">
        <v>507</v>
      </c>
      <c r="I603" s="56"/>
      <c r="J603" s="57" t="s">
        <v>219</v>
      </c>
      <c r="K603" s="57"/>
      <c r="L603" s="56"/>
      <c r="N603" s="22" t="s">
        <v>573</v>
      </c>
    </row>
    <row r="604" spans="2:14" x14ac:dyDescent="0.35">
      <c r="B604" s="55" t="str">
        <f xml:space="preserve"> "7.01.04"</f>
        <v>7.01.04</v>
      </c>
      <c r="C604" s="56"/>
      <c r="D604" s="57" t="s">
        <v>220</v>
      </c>
      <c r="E604" s="57"/>
      <c r="F604" s="56"/>
      <c r="H604" s="55" t="s">
        <v>508</v>
      </c>
      <c r="I604" s="56"/>
      <c r="J604" s="57" t="s">
        <v>220</v>
      </c>
      <c r="K604" s="57"/>
      <c r="L604" s="56"/>
      <c r="N604" s="22" t="s">
        <v>573</v>
      </c>
    </row>
    <row r="605" spans="2:14" x14ac:dyDescent="0.35">
      <c r="B605" s="55" t="str">
        <f xml:space="preserve"> "7.01.05"</f>
        <v>7.01.05</v>
      </c>
      <c r="C605" s="56"/>
      <c r="D605" s="57" t="s">
        <v>221</v>
      </c>
      <c r="E605" s="57"/>
      <c r="F605" s="56"/>
      <c r="H605" s="55" t="s">
        <v>509</v>
      </c>
      <c r="I605" s="56"/>
      <c r="J605" s="57" t="s">
        <v>221</v>
      </c>
      <c r="K605" s="57"/>
      <c r="L605" s="56"/>
      <c r="N605" s="22" t="s">
        <v>573</v>
      </c>
    </row>
    <row r="606" spans="2:14" x14ac:dyDescent="0.35">
      <c r="B606" s="55" t="str">
        <f xml:space="preserve"> "7.02"</f>
        <v>7.02</v>
      </c>
      <c r="C606" s="56"/>
      <c r="D606" s="57" t="s">
        <v>122</v>
      </c>
      <c r="E606" s="57"/>
      <c r="F606" s="56"/>
      <c r="H606" s="55" t="s">
        <v>510</v>
      </c>
      <c r="I606" s="56"/>
      <c r="J606" s="57" t="s">
        <v>122</v>
      </c>
      <c r="K606" s="57"/>
      <c r="L606" s="56"/>
      <c r="N606" s="22" t="s">
        <v>573</v>
      </c>
    </row>
    <row r="607" spans="2:14" x14ac:dyDescent="0.35">
      <c r="B607" s="55" t="str">
        <f xml:space="preserve"> "7.02.01"</f>
        <v>7.02.01</v>
      </c>
      <c r="C607" s="56"/>
      <c r="D607" s="57" t="s">
        <v>114</v>
      </c>
      <c r="E607" s="57"/>
      <c r="F607" s="56"/>
      <c r="H607" s="55" t="s">
        <v>511</v>
      </c>
      <c r="I607" s="56"/>
      <c r="J607" s="57" t="s">
        <v>114</v>
      </c>
      <c r="K607" s="57"/>
      <c r="L607" s="56"/>
      <c r="N607" s="22" t="s">
        <v>573</v>
      </c>
    </row>
    <row r="608" spans="2:14" x14ac:dyDescent="0.35">
      <c r="B608" s="55" t="str">
        <f xml:space="preserve"> "7.02.02"</f>
        <v>7.02.02</v>
      </c>
      <c r="C608" s="56"/>
      <c r="D608" s="57" t="s">
        <v>222</v>
      </c>
      <c r="E608" s="57"/>
      <c r="F608" s="56"/>
      <c r="H608" s="55" t="s">
        <v>512</v>
      </c>
      <c r="I608" s="56"/>
      <c r="J608" s="57" t="s">
        <v>222</v>
      </c>
      <c r="K608" s="57"/>
      <c r="L608" s="56"/>
      <c r="N608" s="22" t="s">
        <v>573</v>
      </c>
    </row>
    <row r="609" spans="2:15" x14ac:dyDescent="0.35">
      <c r="B609" s="55" t="str">
        <f xml:space="preserve"> "7.02.03"</f>
        <v>7.02.03</v>
      </c>
      <c r="C609" s="56"/>
      <c r="D609" s="57" t="s">
        <v>220</v>
      </c>
      <c r="E609" s="57"/>
      <c r="F609" s="56"/>
      <c r="H609" s="55" t="s">
        <v>513</v>
      </c>
      <c r="I609" s="56"/>
      <c r="J609" s="57" t="s">
        <v>220</v>
      </c>
      <c r="K609" s="57"/>
      <c r="L609" s="56"/>
      <c r="N609" s="22" t="s">
        <v>573</v>
      </c>
    </row>
    <row r="610" spans="2:15" x14ac:dyDescent="0.35">
      <c r="B610" s="55" t="str">
        <f xml:space="preserve"> "7.03"</f>
        <v>7.03</v>
      </c>
      <c r="C610" s="56"/>
      <c r="D610" s="57" t="s">
        <v>223</v>
      </c>
      <c r="E610" s="57"/>
      <c r="F610" s="56"/>
      <c r="H610" s="55" t="s">
        <v>514</v>
      </c>
      <c r="I610" s="56"/>
      <c r="J610" s="57" t="s">
        <v>223</v>
      </c>
      <c r="K610" s="57"/>
      <c r="L610" s="56"/>
      <c r="N610" s="22" t="s">
        <v>573</v>
      </c>
    </row>
    <row r="611" spans="2:15" ht="29" x14ac:dyDescent="0.35">
      <c r="B611" s="55" t="str">
        <f xml:space="preserve"> "7.04"</f>
        <v>7.04</v>
      </c>
      <c r="C611" s="56"/>
      <c r="D611" s="57" t="s">
        <v>224</v>
      </c>
      <c r="E611" s="57"/>
      <c r="F611" s="56"/>
      <c r="H611" s="55" t="s">
        <v>515</v>
      </c>
      <c r="I611" s="56"/>
      <c r="J611" s="57" t="s">
        <v>598</v>
      </c>
      <c r="K611" s="57"/>
      <c r="L611" s="56"/>
      <c r="N611" s="90" t="s">
        <v>570</v>
      </c>
      <c r="O611" t="s">
        <v>599</v>
      </c>
    </row>
    <row r="612" spans="2:15" ht="29" x14ac:dyDescent="0.35">
      <c r="B612" s="55" t="str">
        <f xml:space="preserve"> "7.04.01"</f>
        <v>7.04.01</v>
      </c>
      <c r="C612" s="56"/>
      <c r="D612" s="57" t="s">
        <v>225</v>
      </c>
      <c r="E612" s="57"/>
      <c r="F612" s="56"/>
      <c r="H612" s="55" t="s">
        <v>516</v>
      </c>
      <c r="I612" s="56"/>
      <c r="J612" s="57" t="s">
        <v>36</v>
      </c>
      <c r="K612" s="57"/>
      <c r="L612" s="56"/>
      <c r="N612" s="90" t="s">
        <v>570</v>
      </c>
      <c r="O612" t="s">
        <v>599</v>
      </c>
    </row>
    <row r="613" spans="2:15" x14ac:dyDescent="0.35">
      <c r="B613" s="55" t="str">
        <f xml:space="preserve"> "7.04.02"</f>
        <v>7.04.02</v>
      </c>
      <c r="C613" s="56"/>
      <c r="D613" s="57" t="s">
        <v>226</v>
      </c>
      <c r="E613" s="57"/>
      <c r="F613" s="56"/>
      <c r="H613" s="55"/>
      <c r="I613" s="56"/>
      <c r="J613" s="89"/>
      <c r="K613" s="89"/>
      <c r="L613" s="89"/>
      <c r="N613" s="22" t="s">
        <v>70</v>
      </c>
      <c r="O613" t="s">
        <v>599</v>
      </c>
    </row>
    <row r="614" spans="2:15" x14ac:dyDescent="0.35">
      <c r="B614" s="55" t="str">
        <f xml:space="preserve"> "7.04.03"</f>
        <v>7.04.03</v>
      </c>
      <c r="C614" s="56"/>
      <c r="D614" s="57" t="s">
        <v>137</v>
      </c>
      <c r="E614" s="57"/>
      <c r="F614" s="56"/>
      <c r="H614" s="55"/>
      <c r="I614" s="56"/>
      <c r="J614" s="57"/>
      <c r="K614" s="57"/>
      <c r="L614" s="56"/>
      <c r="N614" s="22" t="s">
        <v>70</v>
      </c>
      <c r="O614" t="s">
        <v>599</v>
      </c>
    </row>
    <row r="615" spans="2:15" x14ac:dyDescent="0.35">
      <c r="B615" s="55" t="str">
        <f xml:space="preserve"> "7.04.04"</f>
        <v>7.04.04</v>
      </c>
      <c r="C615" s="56"/>
      <c r="D615" s="57" t="s">
        <v>227</v>
      </c>
      <c r="E615" s="57"/>
      <c r="F615" s="56"/>
      <c r="H615" s="55"/>
      <c r="I615" s="56"/>
      <c r="J615" s="57"/>
      <c r="K615" s="57"/>
      <c r="L615" s="56"/>
      <c r="N615" s="22" t="s">
        <v>70</v>
      </c>
      <c r="O615" t="s">
        <v>599</v>
      </c>
    </row>
    <row r="616" spans="2:15" x14ac:dyDescent="0.35">
      <c r="B616" s="55" t="str">
        <f xml:space="preserve"> "7.04.05"</f>
        <v>7.04.05</v>
      </c>
      <c r="C616" s="56"/>
      <c r="D616" s="57" t="s">
        <v>36</v>
      </c>
      <c r="E616" s="57"/>
      <c r="F616" s="56"/>
      <c r="H616" s="55"/>
      <c r="I616" s="56"/>
      <c r="J616" s="57"/>
      <c r="K616" s="57"/>
      <c r="L616" s="56"/>
      <c r="N616" s="22" t="s">
        <v>70</v>
      </c>
      <c r="O616" t="s">
        <v>599</v>
      </c>
    </row>
    <row r="617" spans="2:15" x14ac:dyDescent="0.35">
      <c r="B617" s="55" t="str">
        <f xml:space="preserve"> "7.05"</f>
        <v>7.05</v>
      </c>
      <c r="C617" s="56"/>
      <c r="D617" s="57" t="s">
        <v>228</v>
      </c>
      <c r="E617" s="57"/>
      <c r="F617" s="56"/>
      <c r="H617" s="55" t="s">
        <v>517</v>
      </c>
      <c r="I617" s="56"/>
      <c r="J617" s="57" t="s">
        <v>228</v>
      </c>
      <c r="K617" s="57"/>
      <c r="L617" s="56"/>
      <c r="N617" s="22" t="s">
        <v>573</v>
      </c>
    </row>
    <row r="618" spans="2:15" x14ac:dyDescent="0.35">
      <c r="B618" s="55" t="str">
        <f xml:space="preserve"> "7.05.01"</f>
        <v>7.05.01</v>
      </c>
      <c r="C618" s="56"/>
      <c r="D618" s="57" t="s">
        <v>229</v>
      </c>
      <c r="E618" s="57"/>
      <c r="F618" s="56"/>
      <c r="H618" s="55" t="s">
        <v>518</v>
      </c>
      <c r="I618" s="56"/>
      <c r="J618" s="57" t="s">
        <v>229</v>
      </c>
      <c r="K618" s="57"/>
      <c r="L618" s="56"/>
      <c r="N618" s="22" t="s">
        <v>573</v>
      </c>
    </row>
    <row r="619" spans="2:15" x14ac:dyDescent="0.35">
      <c r="B619" s="55" t="str">
        <f xml:space="preserve"> "7.05.02"</f>
        <v>7.05.02</v>
      </c>
      <c r="C619" s="56"/>
      <c r="D619" s="57" t="s">
        <v>230</v>
      </c>
      <c r="E619" s="57"/>
      <c r="F619" s="56"/>
      <c r="H619" s="55" t="s">
        <v>519</v>
      </c>
      <c r="I619" s="56"/>
      <c r="J619" s="57" t="s">
        <v>230</v>
      </c>
      <c r="K619" s="57"/>
      <c r="L619" s="56"/>
      <c r="N619" s="22" t="s">
        <v>573</v>
      </c>
    </row>
    <row r="620" spans="2:15" x14ac:dyDescent="0.35">
      <c r="B620" s="55" t="str">
        <f xml:space="preserve"> "7.05.03"</f>
        <v>7.05.03</v>
      </c>
      <c r="C620" s="56"/>
      <c r="D620" s="57" t="s">
        <v>231</v>
      </c>
      <c r="E620" s="57"/>
      <c r="F620" s="56"/>
      <c r="H620" s="55" t="s">
        <v>520</v>
      </c>
      <c r="I620" s="56"/>
      <c r="J620" s="57" t="s">
        <v>231</v>
      </c>
      <c r="K620" s="57"/>
      <c r="L620" s="56"/>
      <c r="N620" s="22" t="s">
        <v>573</v>
      </c>
    </row>
    <row r="621" spans="2:15" x14ac:dyDescent="0.35">
      <c r="B621" s="55" t="str">
        <f xml:space="preserve"> "7.05.04"</f>
        <v>7.05.04</v>
      </c>
      <c r="C621" s="56"/>
      <c r="D621" s="57" t="s">
        <v>232</v>
      </c>
      <c r="E621" s="57"/>
      <c r="F621" s="56"/>
      <c r="H621" s="55" t="s">
        <v>521</v>
      </c>
      <c r="I621" s="56"/>
      <c r="J621" s="57" t="s">
        <v>232</v>
      </c>
      <c r="K621" s="57"/>
      <c r="L621" s="56"/>
      <c r="N621" s="22" t="s">
        <v>573</v>
      </c>
    </row>
    <row r="622" spans="2:15" x14ac:dyDescent="0.35">
      <c r="B622" s="55" t="str">
        <f xml:space="preserve"> "7.05.05"</f>
        <v>7.05.05</v>
      </c>
      <c r="C622" s="56"/>
      <c r="D622" s="57" t="s">
        <v>36</v>
      </c>
      <c r="E622" s="57"/>
      <c r="F622" s="56"/>
      <c r="H622" s="55" t="s">
        <v>522</v>
      </c>
      <c r="I622" s="56"/>
      <c r="J622" s="57" t="s">
        <v>36</v>
      </c>
      <c r="K622" s="57"/>
      <c r="L622" s="56"/>
      <c r="N622" s="22" t="s">
        <v>573</v>
      </c>
    </row>
    <row r="623" spans="2:15" x14ac:dyDescent="0.35">
      <c r="B623" s="55" t="str">
        <f xml:space="preserve"> "7.06"</f>
        <v>7.06</v>
      </c>
      <c r="C623" s="56"/>
      <c r="D623" s="57" t="s">
        <v>233</v>
      </c>
      <c r="E623" s="57"/>
      <c r="F623" s="56"/>
      <c r="H623" s="55" t="s">
        <v>523</v>
      </c>
      <c r="I623" s="56"/>
      <c r="J623" s="57" t="s">
        <v>233</v>
      </c>
      <c r="K623" s="57"/>
      <c r="L623" s="56"/>
      <c r="N623" s="22" t="s">
        <v>573</v>
      </c>
    </row>
    <row r="624" spans="2:15" x14ac:dyDescent="0.35">
      <c r="B624" s="55" t="str">
        <f xml:space="preserve"> "7.07"</f>
        <v>7.07</v>
      </c>
      <c r="C624" s="56"/>
      <c r="D624" s="57" t="s">
        <v>234</v>
      </c>
      <c r="E624" s="57"/>
      <c r="F624" s="56"/>
      <c r="H624" s="55" t="s">
        <v>524</v>
      </c>
      <c r="I624" s="56"/>
      <c r="J624" s="57" t="s">
        <v>234</v>
      </c>
      <c r="K624" s="57"/>
      <c r="L624" s="56"/>
      <c r="N624" s="22" t="s">
        <v>573</v>
      </c>
    </row>
    <row r="625" spans="2:14" x14ac:dyDescent="0.35">
      <c r="B625" s="55" t="str">
        <f xml:space="preserve"> "7.07.01"</f>
        <v>7.07.01</v>
      </c>
      <c r="C625" s="56"/>
      <c r="D625" s="57" t="s">
        <v>235</v>
      </c>
      <c r="E625" s="57"/>
      <c r="F625" s="56"/>
      <c r="H625" s="55" t="s">
        <v>525</v>
      </c>
      <c r="I625" s="56"/>
      <c r="J625" s="57" t="s">
        <v>235</v>
      </c>
      <c r="K625" s="57"/>
      <c r="L625" s="56"/>
      <c r="N625" s="22" t="s">
        <v>573</v>
      </c>
    </row>
    <row r="626" spans="2:14" x14ac:dyDescent="0.35">
      <c r="B626" s="55" t="str">
        <f xml:space="preserve"> "7.07.02"</f>
        <v>7.07.02</v>
      </c>
      <c r="C626" s="56"/>
      <c r="D626" s="57" t="s">
        <v>220</v>
      </c>
      <c r="E626" s="57"/>
      <c r="F626" s="56"/>
      <c r="H626" s="55" t="s">
        <v>526</v>
      </c>
      <c r="I626" s="56"/>
      <c r="J626" s="57" t="s">
        <v>220</v>
      </c>
      <c r="K626" s="57"/>
      <c r="L626" s="56"/>
      <c r="N626" s="22" t="s">
        <v>573</v>
      </c>
    </row>
    <row r="627" spans="2:14" x14ac:dyDescent="0.35">
      <c r="B627" s="55" t="str">
        <f xml:space="preserve"> "7.08"</f>
        <v>7.08</v>
      </c>
      <c r="C627" s="56"/>
      <c r="D627" s="57" t="s">
        <v>236</v>
      </c>
      <c r="E627" s="57"/>
      <c r="F627" s="56"/>
      <c r="H627" s="55" t="s">
        <v>527</v>
      </c>
      <c r="I627" s="56"/>
      <c r="J627" s="57" t="s">
        <v>236</v>
      </c>
      <c r="K627" s="57"/>
      <c r="L627" s="56"/>
      <c r="N627" s="22" t="s">
        <v>573</v>
      </c>
    </row>
    <row r="628" spans="2:14" x14ac:dyDescent="0.35">
      <c r="B628" s="55" t="str">
        <f xml:space="preserve"> "7.09"</f>
        <v>7.09</v>
      </c>
      <c r="C628" s="56"/>
      <c r="D628" s="57" t="s">
        <v>237</v>
      </c>
      <c r="E628" s="57"/>
      <c r="F628" s="56"/>
      <c r="H628" s="55" t="s">
        <v>528</v>
      </c>
      <c r="I628" s="56"/>
      <c r="J628" s="57" t="s">
        <v>237</v>
      </c>
      <c r="K628" s="57"/>
      <c r="L628" s="56"/>
      <c r="N628" s="22" t="s">
        <v>573</v>
      </c>
    </row>
    <row r="629" spans="2:14" x14ac:dyDescent="0.35">
      <c r="B629" s="55" t="str">
        <f xml:space="preserve"> "7.09.01"</f>
        <v>7.09.01</v>
      </c>
      <c r="C629" s="56"/>
      <c r="D629" s="57" t="s">
        <v>159</v>
      </c>
      <c r="E629" s="57"/>
      <c r="F629" s="56"/>
      <c r="H629" s="55" t="s">
        <v>529</v>
      </c>
      <c r="I629" s="56"/>
      <c r="J629" s="57" t="s">
        <v>159</v>
      </c>
      <c r="K629" s="57"/>
      <c r="L629" s="56"/>
      <c r="N629" s="22" t="s">
        <v>573</v>
      </c>
    </row>
    <row r="630" spans="2:14" x14ac:dyDescent="0.35">
      <c r="B630" s="55" t="str">
        <f xml:space="preserve"> "7.09.02"</f>
        <v>7.09.02</v>
      </c>
      <c r="C630" s="56"/>
      <c r="D630" s="57" t="s">
        <v>154</v>
      </c>
      <c r="E630" s="57"/>
      <c r="F630" s="56"/>
      <c r="H630" s="55" t="s">
        <v>530</v>
      </c>
      <c r="I630" s="56"/>
      <c r="J630" s="57" t="s">
        <v>154</v>
      </c>
      <c r="K630" s="57"/>
      <c r="L630" s="56"/>
      <c r="N630" s="22" t="s">
        <v>573</v>
      </c>
    </row>
    <row r="631" spans="2:14" x14ac:dyDescent="0.35">
      <c r="B631" s="55" t="str">
        <f xml:space="preserve"> "7.09.03"</f>
        <v>7.09.03</v>
      </c>
      <c r="C631" s="56"/>
      <c r="D631" s="57" t="s">
        <v>238</v>
      </c>
      <c r="E631" s="57"/>
      <c r="F631" s="56"/>
      <c r="H631" s="55" t="s">
        <v>531</v>
      </c>
      <c r="I631" s="56"/>
      <c r="J631" s="57" t="s">
        <v>238</v>
      </c>
      <c r="K631" s="57"/>
      <c r="L631" s="56"/>
      <c r="N631" s="22" t="s">
        <v>573</v>
      </c>
    </row>
    <row r="632" spans="2:14" x14ac:dyDescent="0.35">
      <c r="B632" s="55" t="str">
        <f xml:space="preserve"> "7.09.04"</f>
        <v>7.09.04</v>
      </c>
      <c r="C632" s="56"/>
      <c r="D632" s="57" t="s">
        <v>239</v>
      </c>
      <c r="E632" s="57"/>
      <c r="F632" s="56"/>
      <c r="H632" s="55" t="s">
        <v>532</v>
      </c>
      <c r="I632" s="56"/>
      <c r="J632" s="57" t="s">
        <v>239</v>
      </c>
      <c r="K632" s="57"/>
      <c r="L632" s="56"/>
      <c r="N632" s="22" t="s">
        <v>573</v>
      </c>
    </row>
    <row r="633" spans="2:14" x14ac:dyDescent="0.35">
      <c r="B633" s="55" t="str">
        <f xml:space="preserve"> "7.09.05"</f>
        <v>7.09.05</v>
      </c>
      <c r="C633" s="56"/>
      <c r="D633" s="57" t="s">
        <v>36</v>
      </c>
      <c r="E633" s="57"/>
      <c r="F633" s="56"/>
      <c r="H633" s="55" t="s">
        <v>533</v>
      </c>
      <c r="I633" s="56"/>
      <c r="J633" s="57" t="s">
        <v>36</v>
      </c>
      <c r="K633" s="57"/>
      <c r="L633" s="56"/>
      <c r="N633" s="22" t="s">
        <v>573</v>
      </c>
    </row>
    <row r="634" spans="2:14" x14ac:dyDescent="0.35">
      <c r="B634" s="55" t="str">
        <f xml:space="preserve"> "7.10"</f>
        <v>7.10</v>
      </c>
      <c r="C634" s="56"/>
      <c r="D634" s="57" t="s">
        <v>240</v>
      </c>
      <c r="E634" s="57"/>
      <c r="F634" s="56"/>
      <c r="H634" s="55" t="s">
        <v>534</v>
      </c>
      <c r="I634" s="56"/>
      <c r="J634" s="57" t="s">
        <v>240</v>
      </c>
      <c r="K634" s="57"/>
      <c r="L634" s="56"/>
      <c r="N634" s="22" t="s">
        <v>573</v>
      </c>
    </row>
    <row r="635" spans="2:14" x14ac:dyDescent="0.35">
      <c r="B635" s="55" t="str">
        <f xml:space="preserve"> "7.11"</f>
        <v>7.11</v>
      </c>
      <c r="C635" s="56"/>
      <c r="D635" s="57" t="s">
        <v>241</v>
      </c>
      <c r="E635" s="57"/>
      <c r="F635" s="56"/>
      <c r="H635" s="55" t="s">
        <v>535</v>
      </c>
      <c r="I635" s="56"/>
      <c r="J635" s="57" t="s">
        <v>241</v>
      </c>
      <c r="K635" s="57"/>
      <c r="L635" s="56"/>
      <c r="N635" s="22" t="s">
        <v>573</v>
      </c>
    </row>
    <row r="636" spans="2:14" x14ac:dyDescent="0.35">
      <c r="B636" s="55" t="str">
        <f xml:space="preserve"> "7.11.01"</f>
        <v>7.11.01</v>
      </c>
      <c r="C636" s="56"/>
      <c r="D636" s="57" t="s">
        <v>242</v>
      </c>
      <c r="E636" s="57"/>
      <c r="F636" s="56"/>
      <c r="H636" s="55" t="s">
        <v>536</v>
      </c>
      <c r="I636" s="56"/>
      <c r="J636" s="57" t="s">
        <v>242</v>
      </c>
      <c r="K636" s="57"/>
      <c r="L636" s="56"/>
      <c r="N636" s="22" t="s">
        <v>573</v>
      </c>
    </row>
    <row r="637" spans="2:14" x14ac:dyDescent="0.35">
      <c r="B637" s="55" t="str">
        <f xml:space="preserve"> "7.11.01.01"</f>
        <v>7.11.01.01</v>
      </c>
      <c r="C637" s="56"/>
      <c r="D637" s="57" t="s">
        <v>243</v>
      </c>
      <c r="E637" s="57"/>
      <c r="F637" s="56"/>
      <c r="H637" s="55" t="s">
        <v>537</v>
      </c>
      <c r="I637" s="56"/>
      <c r="J637" s="57" t="s">
        <v>243</v>
      </c>
      <c r="K637" s="57"/>
      <c r="L637" s="56"/>
      <c r="N637" s="22" t="s">
        <v>573</v>
      </c>
    </row>
    <row r="638" spans="2:14" x14ac:dyDescent="0.35">
      <c r="B638" s="55" t="str">
        <f xml:space="preserve"> "7.11.01.02"</f>
        <v>7.11.01.02</v>
      </c>
      <c r="C638" s="56"/>
      <c r="D638" s="57" t="s">
        <v>244</v>
      </c>
      <c r="E638" s="57"/>
      <c r="F638" s="56"/>
      <c r="H638" s="55" t="s">
        <v>538</v>
      </c>
      <c r="I638" s="56"/>
      <c r="J638" s="57" t="s">
        <v>244</v>
      </c>
      <c r="K638" s="57"/>
      <c r="L638" s="56"/>
      <c r="N638" s="22" t="s">
        <v>573</v>
      </c>
    </row>
    <row r="639" spans="2:14" x14ac:dyDescent="0.35">
      <c r="B639" s="55" t="str">
        <f xml:space="preserve"> "7.11.01.03"</f>
        <v>7.11.01.03</v>
      </c>
      <c r="C639" s="56"/>
      <c r="D639" s="57" t="s">
        <v>245</v>
      </c>
      <c r="E639" s="57"/>
      <c r="F639" s="56"/>
      <c r="H639" s="55" t="s">
        <v>539</v>
      </c>
      <c r="I639" s="56"/>
      <c r="J639" s="57" t="s">
        <v>245</v>
      </c>
      <c r="K639" s="57"/>
      <c r="L639" s="56"/>
      <c r="N639" s="22" t="s">
        <v>573</v>
      </c>
    </row>
    <row r="640" spans="2:14" x14ac:dyDescent="0.35">
      <c r="B640" s="55" t="str">
        <f xml:space="preserve"> "7.11.01.04"</f>
        <v>7.11.01.04</v>
      </c>
      <c r="C640" s="56"/>
      <c r="D640" s="57" t="s">
        <v>36</v>
      </c>
      <c r="E640" s="57"/>
      <c r="F640" s="56"/>
      <c r="H640" s="55" t="s">
        <v>540</v>
      </c>
      <c r="I640" s="56"/>
      <c r="J640" s="57" t="s">
        <v>36</v>
      </c>
      <c r="K640" s="57"/>
      <c r="L640" s="56"/>
      <c r="N640" s="22" t="s">
        <v>573</v>
      </c>
    </row>
    <row r="641" spans="2:14" x14ac:dyDescent="0.35">
      <c r="B641" s="55" t="str">
        <f xml:space="preserve"> "7.11.02"</f>
        <v>7.11.02</v>
      </c>
      <c r="C641" s="56"/>
      <c r="D641" s="57" t="s">
        <v>246</v>
      </c>
      <c r="E641" s="57"/>
      <c r="F641" s="56"/>
      <c r="H641" s="55" t="s">
        <v>541</v>
      </c>
      <c r="I641" s="56"/>
      <c r="J641" s="57" t="s">
        <v>246</v>
      </c>
      <c r="K641" s="57"/>
      <c r="L641" s="56"/>
      <c r="N641" s="22" t="s">
        <v>573</v>
      </c>
    </row>
    <row r="642" spans="2:14" x14ac:dyDescent="0.35">
      <c r="B642" s="55" t="str">
        <f xml:space="preserve"> "7.11.02.01"</f>
        <v>7.11.02.01</v>
      </c>
      <c r="C642" s="56"/>
      <c r="D642" s="57" t="s">
        <v>247</v>
      </c>
      <c r="E642" s="57"/>
      <c r="F642" s="56"/>
      <c r="H642" s="55" t="s">
        <v>542</v>
      </c>
      <c r="I642" s="56"/>
      <c r="J642" s="57" t="s">
        <v>247</v>
      </c>
      <c r="K642" s="57"/>
      <c r="L642" s="56"/>
      <c r="N642" s="22" t="s">
        <v>573</v>
      </c>
    </row>
    <row r="643" spans="2:14" x14ac:dyDescent="0.35">
      <c r="B643" s="55" t="str">
        <f xml:space="preserve"> "7.11.02.02"</f>
        <v>7.11.02.02</v>
      </c>
      <c r="C643" s="56"/>
      <c r="D643" s="57" t="s">
        <v>248</v>
      </c>
      <c r="E643" s="57"/>
      <c r="F643" s="56"/>
      <c r="H643" s="55" t="s">
        <v>543</v>
      </c>
      <c r="I643" s="56"/>
      <c r="J643" s="57" t="s">
        <v>248</v>
      </c>
      <c r="K643" s="57"/>
      <c r="L643" s="56"/>
      <c r="N643" s="22" t="s">
        <v>573</v>
      </c>
    </row>
    <row r="644" spans="2:14" x14ac:dyDescent="0.35">
      <c r="B644" s="55" t="str">
        <f xml:space="preserve"> "7.11.02.03"</f>
        <v>7.11.02.03</v>
      </c>
      <c r="C644" s="56"/>
      <c r="D644" s="57" t="s">
        <v>249</v>
      </c>
      <c r="E644" s="57"/>
      <c r="F644" s="56"/>
      <c r="H644" s="55" t="s">
        <v>544</v>
      </c>
      <c r="I644" s="56"/>
      <c r="J644" s="57" t="s">
        <v>249</v>
      </c>
      <c r="K644" s="57"/>
      <c r="L644" s="56"/>
      <c r="N644" s="22" t="s">
        <v>573</v>
      </c>
    </row>
    <row r="645" spans="2:14" x14ac:dyDescent="0.35">
      <c r="B645" s="55" t="str">
        <f xml:space="preserve"> "7.11.03"</f>
        <v>7.11.03</v>
      </c>
      <c r="C645" s="56"/>
      <c r="D645" s="57" t="s">
        <v>250</v>
      </c>
      <c r="E645" s="57"/>
      <c r="F645" s="56"/>
      <c r="H645" s="55" t="s">
        <v>545</v>
      </c>
      <c r="I645" s="56"/>
      <c r="J645" s="57" t="s">
        <v>250</v>
      </c>
      <c r="K645" s="57"/>
      <c r="L645" s="56"/>
      <c r="N645" s="22" t="s">
        <v>573</v>
      </c>
    </row>
    <row r="646" spans="2:14" x14ac:dyDescent="0.35">
      <c r="B646" s="55" t="str">
        <f xml:space="preserve"> "7.11.03.01"</f>
        <v>7.11.03.01</v>
      </c>
      <c r="C646" s="56"/>
      <c r="D646" s="57" t="s">
        <v>251</v>
      </c>
      <c r="E646" s="57"/>
      <c r="F646" s="56"/>
      <c r="H646" s="55" t="s">
        <v>546</v>
      </c>
      <c r="I646" s="56"/>
      <c r="J646" s="57" t="s">
        <v>251</v>
      </c>
      <c r="K646" s="57"/>
      <c r="L646" s="56"/>
      <c r="N646" s="22" t="s">
        <v>573</v>
      </c>
    </row>
    <row r="647" spans="2:14" x14ac:dyDescent="0.35">
      <c r="B647" s="55" t="str">
        <f xml:space="preserve"> "7.11.03.02"</f>
        <v>7.11.03.02</v>
      </c>
      <c r="C647" s="56"/>
      <c r="D647" s="57" t="s">
        <v>252</v>
      </c>
      <c r="E647" s="57"/>
      <c r="F647" s="56"/>
      <c r="H647" s="55" t="s">
        <v>547</v>
      </c>
      <c r="I647" s="56"/>
      <c r="J647" s="57" t="s">
        <v>252</v>
      </c>
      <c r="K647" s="57"/>
      <c r="L647" s="56"/>
      <c r="N647" s="22" t="s">
        <v>573</v>
      </c>
    </row>
    <row r="648" spans="2:14" x14ac:dyDescent="0.35">
      <c r="B648" s="55" t="str">
        <f xml:space="preserve"> "7.11.03.03"</f>
        <v>7.11.03.03</v>
      </c>
      <c r="C648" s="56"/>
      <c r="D648" s="57" t="s">
        <v>220</v>
      </c>
      <c r="E648" s="57"/>
      <c r="F648" s="56"/>
      <c r="H648" s="55" t="s">
        <v>548</v>
      </c>
      <c r="I648" s="56"/>
      <c r="J648" s="57" t="s">
        <v>220</v>
      </c>
      <c r="K648" s="57"/>
      <c r="L648" s="56"/>
      <c r="N648" s="22" t="s">
        <v>573</v>
      </c>
    </row>
    <row r="649" spans="2:14" x14ac:dyDescent="0.35">
      <c r="B649" s="55" t="str">
        <f xml:space="preserve"> "7.11.04"</f>
        <v>7.11.04</v>
      </c>
      <c r="C649" s="56"/>
      <c r="D649" s="57" t="s">
        <v>253</v>
      </c>
      <c r="E649" s="57"/>
      <c r="F649" s="56"/>
      <c r="H649" s="55" t="s">
        <v>549</v>
      </c>
      <c r="I649" s="56"/>
      <c r="J649" s="57" t="s">
        <v>253</v>
      </c>
      <c r="K649" s="57"/>
      <c r="L649" s="56"/>
      <c r="N649" s="22" t="s">
        <v>573</v>
      </c>
    </row>
    <row r="650" spans="2:14" x14ac:dyDescent="0.35">
      <c r="B650" s="55" t="str">
        <f xml:space="preserve"> "7.11.04.01"</f>
        <v>7.11.04.01</v>
      </c>
      <c r="C650" s="56"/>
      <c r="D650" s="57" t="s">
        <v>254</v>
      </c>
      <c r="E650" s="57"/>
      <c r="F650" s="56"/>
      <c r="H650" s="55" t="s">
        <v>550</v>
      </c>
      <c r="I650" s="56"/>
      <c r="J650" s="57" t="s">
        <v>254</v>
      </c>
      <c r="K650" s="57"/>
      <c r="L650" s="56"/>
      <c r="N650" s="22" t="s">
        <v>573</v>
      </c>
    </row>
    <row r="651" spans="2:14" x14ac:dyDescent="0.35">
      <c r="B651" s="55" t="str">
        <f xml:space="preserve"> "7.11.04.02"</f>
        <v>7.11.04.02</v>
      </c>
      <c r="C651" s="56"/>
      <c r="D651" s="57" t="s">
        <v>200</v>
      </c>
      <c r="E651" s="57"/>
      <c r="F651" s="56"/>
      <c r="H651" s="55" t="s">
        <v>551</v>
      </c>
      <c r="I651" s="56"/>
      <c r="J651" s="57" t="s">
        <v>200</v>
      </c>
      <c r="K651" s="57"/>
      <c r="L651" s="56"/>
      <c r="N651" s="22" t="s">
        <v>573</v>
      </c>
    </row>
    <row r="652" spans="2:14" x14ac:dyDescent="0.35">
      <c r="B652" s="55" t="str">
        <f xml:space="preserve"> "7.11.04.03"</f>
        <v>7.11.04.03</v>
      </c>
      <c r="C652" s="56"/>
      <c r="D652" s="57" t="s">
        <v>255</v>
      </c>
      <c r="E652" s="57"/>
      <c r="F652" s="56"/>
      <c r="H652" s="55" t="s">
        <v>552</v>
      </c>
      <c r="I652" s="56"/>
      <c r="J652" s="57" t="s">
        <v>255</v>
      </c>
      <c r="K652" s="57"/>
      <c r="L652" s="56"/>
      <c r="N652" s="22" t="s">
        <v>573</v>
      </c>
    </row>
    <row r="653" spans="2:14" x14ac:dyDescent="0.35">
      <c r="B653" s="55" t="str">
        <f xml:space="preserve"> "7.11.04.04"</f>
        <v>7.11.04.04</v>
      </c>
      <c r="C653" s="56"/>
      <c r="D653" s="57" t="s">
        <v>274</v>
      </c>
      <c r="E653" s="57"/>
      <c r="F653" s="56"/>
      <c r="H653" s="55" t="s">
        <v>568</v>
      </c>
      <c r="I653" s="56"/>
      <c r="J653" s="57" t="s">
        <v>274</v>
      </c>
      <c r="K653" s="57"/>
      <c r="L653" s="56"/>
      <c r="N653" s="22" t="s">
        <v>573</v>
      </c>
    </row>
    <row r="654" spans="2:14" ht="15" thickBot="1" x14ac:dyDescent="0.4">
      <c r="B654" s="61" t="str">
        <f xml:space="preserve"> "7.11.05"</f>
        <v>7.11.05</v>
      </c>
      <c r="C654" s="62"/>
      <c r="D654" s="63" t="s">
        <v>36</v>
      </c>
      <c r="E654" s="63"/>
      <c r="F654" s="62"/>
      <c r="H654" s="61" t="s">
        <v>553</v>
      </c>
      <c r="I654" s="62"/>
      <c r="J654" s="63" t="s">
        <v>36</v>
      </c>
      <c r="K654" s="63"/>
      <c r="L654" s="62"/>
      <c r="N654" s="23" t="s">
        <v>573</v>
      </c>
    </row>
  </sheetData>
  <autoFilter ref="D1:D654" xr:uid="{FE44A946-BBB8-4074-BADF-D7411514C327}"/>
  <mergeCells count="2446">
    <mergeCell ref="O6:O7"/>
    <mergeCell ref="N556:N557"/>
    <mergeCell ref="N569:N570"/>
    <mergeCell ref="N598:N599"/>
    <mergeCell ref="J650:L650"/>
    <mergeCell ref="J651:L651"/>
    <mergeCell ref="J652:L652"/>
    <mergeCell ref="J653:L653"/>
    <mergeCell ref="J654:L654"/>
    <mergeCell ref="N329:N330"/>
    <mergeCell ref="N393:N394"/>
    <mergeCell ref="N460:N461"/>
    <mergeCell ref="N538:N539"/>
    <mergeCell ref="N546:N547"/>
    <mergeCell ref="J644:L644"/>
    <mergeCell ref="J645:L645"/>
    <mergeCell ref="J646:L646"/>
    <mergeCell ref="J647:L647"/>
    <mergeCell ref="J648:L648"/>
    <mergeCell ref="J649:L649"/>
    <mergeCell ref="J638:L638"/>
    <mergeCell ref="J639:L639"/>
    <mergeCell ref="J640:L640"/>
    <mergeCell ref="J641:L641"/>
    <mergeCell ref="J642:L642"/>
    <mergeCell ref="J643:L643"/>
    <mergeCell ref="J632:L632"/>
    <mergeCell ref="J633:L633"/>
    <mergeCell ref="J634:L634"/>
    <mergeCell ref="J635:L635"/>
    <mergeCell ref="J636:L636"/>
    <mergeCell ref="J637:L637"/>
    <mergeCell ref="J626:L626"/>
    <mergeCell ref="J627:L627"/>
    <mergeCell ref="J628:L628"/>
    <mergeCell ref="J629:L629"/>
    <mergeCell ref="J630:L630"/>
    <mergeCell ref="J631:L631"/>
    <mergeCell ref="J620:L620"/>
    <mergeCell ref="J621:L621"/>
    <mergeCell ref="J622:L622"/>
    <mergeCell ref="J623:L623"/>
    <mergeCell ref="J624:L624"/>
    <mergeCell ref="J625:L625"/>
    <mergeCell ref="J614:L614"/>
    <mergeCell ref="J615:L615"/>
    <mergeCell ref="J616:L616"/>
    <mergeCell ref="J617:L617"/>
    <mergeCell ref="J618:L618"/>
    <mergeCell ref="J619:L619"/>
    <mergeCell ref="J608:L608"/>
    <mergeCell ref="J609:L609"/>
    <mergeCell ref="J610:L610"/>
    <mergeCell ref="J611:L611"/>
    <mergeCell ref="J612:L612"/>
    <mergeCell ref="J613:L613"/>
    <mergeCell ref="J602:L602"/>
    <mergeCell ref="J603:L603"/>
    <mergeCell ref="J604:L604"/>
    <mergeCell ref="J605:L605"/>
    <mergeCell ref="J606:L606"/>
    <mergeCell ref="J607:L607"/>
    <mergeCell ref="J594:L594"/>
    <mergeCell ref="J595:L595"/>
    <mergeCell ref="J596:L596"/>
    <mergeCell ref="J599:L599"/>
    <mergeCell ref="J600:L600"/>
    <mergeCell ref="J601:L601"/>
    <mergeCell ref="J588:L588"/>
    <mergeCell ref="J589:L589"/>
    <mergeCell ref="J590:L590"/>
    <mergeCell ref="J591:L591"/>
    <mergeCell ref="J592:L592"/>
    <mergeCell ref="J593:L593"/>
    <mergeCell ref="J582:L582"/>
    <mergeCell ref="J583:L583"/>
    <mergeCell ref="J584:L584"/>
    <mergeCell ref="J585:L585"/>
    <mergeCell ref="J586:L586"/>
    <mergeCell ref="J587:L587"/>
    <mergeCell ref="J576:L576"/>
    <mergeCell ref="J577:L577"/>
    <mergeCell ref="J578:L578"/>
    <mergeCell ref="J579:L579"/>
    <mergeCell ref="J580:L580"/>
    <mergeCell ref="J581:L581"/>
    <mergeCell ref="J570:L570"/>
    <mergeCell ref="J571:L571"/>
    <mergeCell ref="J572:L572"/>
    <mergeCell ref="J573:L573"/>
    <mergeCell ref="J574:L574"/>
    <mergeCell ref="J575:L575"/>
    <mergeCell ref="J562:L562"/>
    <mergeCell ref="J563:L563"/>
    <mergeCell ref="J564:L564"/>
    <mergeCell ref="J565:L565"/>
    <mergeCell ref="J566:L566"/>
    <mergeCell ref="J567:L567"/>
    <mergeCell ref="J554:L554"/>
    <mergeCell ref="J557:L557"/>
    <mergeCell ref="J558:L558"/>
    <mergeCell ref="J559:L559"/>
    <mergeCell ref="J560:L560"/>
    <mergeCell ref="J561:L561"/>
    <mergeCell ref="J548:L548"/>
    <mergeCell ref="J549:L549"/>
    <mergeCell ref="J550:L550"/>
    <mergeCell ref="J551:L551"/>
    <mergeCell ref="J552:L552"/>
    <mergeCell ref="J553:L553"/>
    <mergeCell ref="J540:L540"/>
    <mergeCell ref="J541:L541"/>
    <mergeCell ref="J542:L542"/>
    <mergeCell ref="J543:L543"/>
    <mergeCell ref="J544:L544"/>
    <mergeCell ref="J547:L547"/>
    <mergeCell ref="J532:L532"/>
    <mergeCell ref="J533:L533"/>
    <mergeCell ref="J534:L534"/>
    <mergeCell ref="J535:L535"/>
    <mergeCell ref="J536:L536"/>
    <mergeCell ref="J539:L539"/>
    <mergeCell ref="J526:L526"/>
    <mergeCell ref="J527:L527"/>
    <mergeCell ref="J528:L528"/>
    <mergeCell ref="J529:L529"/>
    <mergeCell ref="J530:L530"/>
    <mergeCell ref="J531:L531"/>
    <mergeCell ref="J520:L520"/>
    <mergeCell ref="J521:L521"/>
    <mergeCell ref="J522:L522"/>
    <mergeCell ref="J523:L523"/>
    <mergeCell ref="J524:L524"/>
    <mergeCell ref="J525:L525"/>
    <mergeCell ref="J513:L513"/>
    <mergeCell ref="J515:L515"/>
    <mergeCell ref="J516:L516"/>
    <mergeCell ref="J517:L517"/>
    <mergeCell ref="J518:L518"/>
    <mergeCell ref="J519:L519"/>
    <mergeCell ref="J507:L507"/>
    <mergeCell ref="J508:L508"/>
    <mergeCell ref="J509:L509"/>
    <mergeCell ref="J510:L510"/>
    <mergeCell ref="J511:L511"/>
    <mergeCell ref="J512:L512"/>
    <mergeCell ref="J501:L501"/>
    <mergeCell ref="J502:L502"/>
    <mergeCell ref="J503:L503"/>
    <mergeCell ref="J504:L504"/>
    <mergeCell ref="J505:L505"/>
    <mergeCell ref="J506:L506"/>
    <mergeCell ref="J495:L495"/>
    <mergeCell ref="J496:L496"/>
    <mergeCell ref="J497:L497"/>
    <mergeCell ref="J498:L498"/>
    <mergeCell ref="J499:L499"/>
    <mergeCell ref="J500:L500"/>
    <mergeCell ref="J489:L489"/>
    <mergeCell ref="J490:L490"/>
    <mergeCell ref="J491:L491"/>
    <mergeCell ref="J492:L492"/>
    <mergeCell ref="J493:L493"/>
    <mergeCell ref="J494:L494"/>
    <mergeCell ref="J481:L481"/>
    <mergeCell ref="J482:L482"/>
    <mergeCell ref="J483:L483"/>
    <mergeCell ref="J484:L484"/>
    <mergeCell ref="J485:L485"/>
    <mergeCell ref="J486:L486"/>
    <mergeCell ref="J473:L473"/>
    <mergeCell ref="J474:L474"/>
    <mergeCell ref="J475:L475"/>
    <mergeCell ref="J476:L476"/>
    <mergeCell ref="J477:L477"/>
    <mergeCell ref="J480:L480"/>
    <mergeCell ref="J487:L487"/>
    <mergeCell ref="J488:L488"/>
    <mergeCell ref="J467:L467"/>
    <mergeCell ref="J468:L468"/>
    <mergeCell ref="J469:L469"/>
    <mergeCell ref="J470:L470"/>
    <mergeCell ref="J471:L471"/>
    <mergeCell ref="J472:L472"/>
    <mergeCell ref="J461:L461"/>
    <mergeCell ref="J462:L462"/>
    <mergeCell ref="J463:L463"/>
    <mergeCell ref="J464:L464"/>
    <mergeCell ref="J465:L465"/>
    <mergeCell ref="J466:L466"/>
    <mergeCell ref="J453:L453"/>
    <mergeCell ref="J454:L454"/>
    <mergeCell ref="J455:L455"/>
    <mergeCell ref="J456:L456"/>
    <mergeCell ref="J457:L457"/>
    <mergeCell ref="J458:L458"/>
    <mergeCell ref="J447:L447"/>
    <mergeCell ref="J448:L448"/>
    <mergeCell ref="J449:L449"/>
    <mergeCell ref="J450:L450"/>
    <mergeCell ref="J451:L451"/>
    <mergeCell ref="J452:L452"/>
    <mergeCell ref="J441:L441"/>
    <mergeCell ref="J442:L442"/>
    <mergeCell ref="J443:L443"/>
    <mergeCell ref="J444:L444"/>
    <mergeCell ref="J445:L445"/>
    <mergeCell ref="J446:L446"/>
    <mergeCell ref="J435:L435"/>
    <mergeCell ref="J436:L436"/>
    <mergeCell ref="J437:L437"/>
    <mergeCell ref="J438:L438"/>
    <mergeCell ref="J439:L439"/>
    <mergeCell ref="J440:L440"/>
    <mergeCell ref="J429:L429"/>
    <mergeCell ref="J430:L430"/>
    <mergeCell ref="J431:L431"/>
    <mergeCell ref="J432:L432"/>
    <mergeCell ref="J433:L433"/>
    <mergeCell ref="J434:L434"/>
    <mergeCell ref="J423:L423"/>
    <mergeCell ref="J424:L424"/>
    <mergeCell ref="J425:L425"/>
    <mergeCell ref="J426:L426"/>
    <mergeCell ref="J427:L427"/>
    <mergeCell ref="J428:L428"/>
    <mergeCell ref="J417:L417"/>
    <mergeCell ref="J418:L418"/>
    <mergeCell ref="J419:L419"/>
    <mergeCell ref="J420:L420"/>
    <mergeCell ref="J421:L421"/>
    <mergeCell ref="J422:L422"/>
    <mergeCell ref="J411:L411"/>
    <mergeCell ref="J412:L412"/>
    <mergeCell ref="J413:L413"/>
    <mergeCell ref="J414:L414"/>
    <mergeCell ref="J415:L415"/>
    <mergeCell ref="J416:L416"/>
    <mergeCell ref="J405:L405"/>
    <mergeCell ref="J406:L406"/>
    <mergeCell ref="J407:L407"/>
    <mergeCell ref="J408:L408"/>
    <mergeCell ref="J409:L409"/>
    <mergeCell ref="J410:L410"/>
    <mergeCell ref="J399:L399"/>
    <mergeCell ref="J400:L400"/>
    <mergeCell ref="J401:L401"/>
    <mergeCell ref="J402:L402"/>
    <mergeCell ref="J403:L403"/>
    <mergeCell ref="J404:L404"/>
    <mergeCell ref="J391:L391"/>
    <mergeCell ref="J394:L394"/>
    <mergeCell ref="J395:L395"/>
    <mergeCell ref="J396:L396"/>
    <mergeCell ref="J397:L397"/>
    <mergeCell ref="J398:L398"/>
    <mergeCell ref="J385:L385"/>
    <mergeCell ref="J386:L386"/>
    <mergeCell ref="J387:L387"/>
    <mergeCell ref="J388:L388"/>
    <mergeCell ref="J389:L389"/>
    <mergeCell ref="J390:L390"/>
    <mergeCell ref="J377:L377"/>
    <mergeCell ref="J378:L378"/>
    <mergeCell ref="J381:L381"/>
    <mergeCell ref="J382:L382"/>
    <mergeCell ref="J383:L383"/>
    <mergeCell ref="J384:L384"/>
    <mergeCell ref="J369:L369"/>
    <mergeCell ref="J372:L372"/>
    <mergeCell ref="J373:L373"/>
    <mergeCell ref="J374:L374"/>
    <mergeCell ref="J375:L375"/>
    <mergeCell ref="J376:L376"/>
    <mergeCell ref="J363:L363"/>
    <mergeCell ref="J364:L364"/>
    <mergeCell ref="J365:L365"/>
    <mergeCell ref="J366:L366"/>
    <mergeCell ref="J367:L367"/>
    <mergeCell ref="J368:L368"/>
    <mergeCell ref="J357:L357"/>
    <mergeCell ref="J358:L358"/>
    <mergeCell ref="J359:L359"/>
    <mergeCell ref="J360:L360"/>
    <mergeCell ref="J361:L361"/>
    <mergeCell ref="J362:L362"/>
    <mergeCell ref="J351:L351"/>
    <mergeCell ref="J352:L352"/>
    <mergeCell ref="J353:L353"/>
    <mergeCell ref="J354:L354"/>
    <mergeCell ref="J355:L355"/>
    <mergeCell ref="J356:L356"/>
    <mergeCell ref="J345:L345"/>
    <mergeCell ref="J346:L346"/>
    <mergeCell ref="J347:L347"/>
    <mergeCell ref="J348:L348"/>
    <mergeCell ref="J349:L349"/>
    <mergeCell ref="J350:L350"/>
    <mergeCell ref="J336:L336"/>
    <mergeCell ref="J337:L337"/>
    <mergeCell ref="J338:L338"/>
    <mergeCell ref="J339:L339"/>
    <mergeCell ref="J343:L343"/>
    <mergeCell ref="J344:L344"/>
    <mergeCell ref="J330:K330"/>
    <mergeCell ref="J331:L331"/>
    <mergeCell ref="J332:L332"/>
    <mergeCell ref="J333:L333"/>
    <mergeCell ref="J334:L334"/>
    <mergeCell ref="J335:L335"/>
    <mergeCell ref="J320:L320"/>
    <mergeCell ref="J321:L321"/>
    <mergeCell ref="J322:L322"/>
    <mergeCell ref="J323:L323"/>
    <mergeCell ref="J324:L324"/>
    <mergeCell ref="J325:L325"/>
    <mergeCell ref="J314:L314"/>
    <mergeCell ref="J315:L315"/>
    <mergeCell ref="J316:L316"/>
    <mergeCell ref="J317:L317"/>
    <mergeCell ref="J318:L318"/>
    <mergeCell ref="J319:L319"/>
    <mergeCell ref="J308:L308"/>
    <mergeCell ref="J309:L309"/>
    <mergeCell ref="J310:L310"/>
    <mergeCell ref="J311:L311"/>
    <mergeCell ref="J312:L312"/>
    <mergeCell ref="J313:L313"/>
    <mergeCell ref="J302:L302"/>
    <mergeCell ref="J303:L303"/>
    <mergeCell ref="J304:L304"/>
    <mergeCell ref="J305:L305"/>
    <mergeCell ref="J306:L306"/>
    <mergeCell ref="J307:L307"/>
    <mergeCell ref="J296:L296"/>
    <mergeCell ref="J297:L297"/>
    <mergeCell ref="J298:L298"/>
    <mergeCell ref="J299:L299"/>
    <mergeCell ref="J300:L300"/>
    <mergeCell ref="J301:L301"/>
    <mergeCell ref="J291:L291"/>
    <mergeCell ref="J292:L292"/>
    <mergeCell ref="J293:L293"/>
    <mergeCell ref="J294:L294"/>
    <mergeCell ref="J295:L295"/>
    <mergeCell ref="J284:L284"/>
    <mergeCell ref="J285:L285"/>
    <mergeCell ref="J286:L286"/>
    <mergeCell ref="J287:L287"/>
    <mergeCell ref="J288:L288"/>
    <mergeCell ref="J289:L289"/>
    <mergeCell ref="J278:L278"/>
    <mergeCell ref="J279:L279"/>
    <mergeCell ref="J280:L280"/>
    <mergeCell ref="J281:L281"/>
    <mergeCell ref="J282:L282"/>
    <mergeCell ref="J283:L283"/>
    <mergeCell ref="J274:L274"/>
    <mergeCell ref="J275:L275"/>
    <mergeCell ref="J276:L276"/>
    <mergeCell ref="J277:L277"/>
    <mergeCell ref="J262:L262"/>
    <mergeCell ref="J263:L263"/>
    <mergeCell ref="J264:L264"/>
    <mergeCell ref="J265:L265"/>
    <mergeCell ref="J266:L266"/>
    <mergeCell ref="J267:L267"/>
    <mergeCell ref="J256:L256"/>
    <mergeCell ref="J257:L257"/>
    <mergeCell ref="J258:L258"/>
    <mergeCell ref="J259:L259"/>
    <mergeCell ref="J260:L260"/>
    <mergeCell ref="J261:L261"/>
    <mergeCell ref="J290:L290"/>
    <mergeCell ref="J250:L250"/>
    <mergeCell ref="J251:L251"/>
    <mergeCell ref="J252:L252"/>
    <mergeCell ref="J253:L253"/>
    <mergeCell ref="J254:L254"/>
    <mergeCell ref="J255:L255"/>
    <mergeCell ref="J244:L244"/>
    <mergeCell ref="J245:L245"/>
    <mergeCell ref="J246:L246"/>
    <mergeCell ref="J247:L247"/>
    <mergeCell ref="J248:L248"/>
    <mergeCell ref="J249:L249"/>
    <mergeCell ref="J236:L236"/>
    <mergeCell ref="J237:L237"/>
    <mergeCell ref="J238:L238"/>
    <mergeCell ref="J239:L239"/>
    <mergeCell ref="J242:L242"/>
    <mergeCell ref="J243:L243"/>
    <mergeCell ref="J199:L199"/>
    <mergeCell ref="J200:L200"/>
    <mergeCell ref="J201:L201"/>
    <mergeCell ref="J202:L202"/>
    <mergeCell ref="J203:L203"/>
    <mergeCell ref="J204:L204"/>
    <mergeCell ref="J193:L193"/>
    <mergeCell ref="J194:L194"/>
    <mergeCell ref="J195:L195"/>
    <mergeCell ref="J196:L196"/>
    <mergeCell ref="J197:L197"/>
    <mergeCell ref="J198:L198"/>
    <mergeCell ref="J230:L230"/>
    <mergeCell ref="J231:L231"/>
    <mergeCell ref="J232:L232"/>
    <mergeCell ref="J233:L233"/>
    <mergeCell ref="J234:L234"/>
    <mergeCell ref="J222:L222"/>
    <mergeCell ref="J223:L223"/>
    <mergeCell ref="J224:L224"/>
    <mergeCell ref="J225:L225"/>
    <mergeCell ref="J226:L226"/>
    <mergeCell ref="J229:L229"/>
    <mergeCell ref="J214:L214"/>
    <mergeCell ref="J215:L215"/>
    <mergeCell ref="J216:L216"/>
    <mergeCell ref="J219:L219"/>
    <mergeCell ref="J220:L220"/>
    <mergeCell ref="J221:L221"/>
    <mergeCell ref="J186:L186"/>
    <mergeCell ref="J187:L187"/>
    <mergeCell ref="J188:L188"/>
    <mergeCell ref="J189:L189"/>
    <mergeCell ref="J191:L191"/>
    <mergeCell ref="J192:L192"/>
    <mergeCell ref="J180:L180"/>
    <mergeCell ref="J181:L181"/>
    <mergeCell ref="J182:L182"/>
    <mergeCell ref="J183:L183"/>
    <mergeCell ref="J184:L184"/>
    <mergeCell ref="J185:L185"/>
    <mergeCell ref="J174:L174"/>
    <mergeCell ref="J175:L175"/>
    <mergeCell ref="J176:L176"/>
    <mergeCell ref="J177:L177"/>
    <mergeCell ref="J178:L178"/>
    <mergeCell ref="J179:L179"/>
    <mergeCell ref="J168:L168"/>
    <mergeCell ref="J169:L169"/>
    <mergeCell ref="J170:L170"/>
    <mergeCell ref="J171:L171"/>
    <mergeCell ref="J172:L172"/>
    <mergeCell ref="J173:L173"/>
    <mergeCell ref="J162:L162"/>
    <mergeCell ref="J163:L163"/>
    <mergeCell ref="J164:L164"/>
    <mergeCell ref="J165:L165"/>
    <mergeCell ref="J166:L166"/>
    <mergeCell ref="J167:L167"/>
    <mergeCell ref="J156:L156"/>
    <mergeCell ref="J157:L157"/>
    <mergeCell ref="J158:L158"/>
    <mergeCell ref="J159:L159"/>
    <mergeCell ref="J160:L160"/>
    <mergeCell ref="J161:L161"/>
    <mergeCell ref="J150:L150"/>
    <mergeCell ref="J151:L151"/>
    <mergeCell ref="J152:L152"/>
    <mergeCell ref="J153:L153"/>
    <mergeCell ref="J154:L154"/>
    <mergeCell ref="J155:L155"/>
    <mergeCell ref="J144:L144"/>
    <mergeCell ref="J145:L145"/>
    <mergeCell ref="J146:L146"/>
    <mergeCell ref="J147:L147"/>
    <mergeCell ref="J148:L148"/>
    <mergeCell ref="J149:L149"/>
    <mergeCell ref="J138:L138"/>
    <mergeCell ref="J139:L139"/>
    <mergeCell ref="J140:L140"/>
    <mergeCell ref="J141:L141"/>
    <mergeCell ref="J142:L142"/>
    <mergeCell ref="J143:L143"/>
    <mergeCell ref="J113:L113"/>
    <mergeCell ref="J114:L114"/>
    <mergeCell ref="J115:L115"/>
    <mergeCell ref="J116:L116"/>
    <mergeCell ref="J105:L105"/>
    <mergeCell ref="J106:L106"/>
    <mergeCell ref="J107:L107"/>
    <mergeCell ref="J108:L108"/>
    <mergeCell ref="J109:L109"/>
    <mergeCell ref="J110:L110"/>
    <mergeCell ref="J99:L99"/>
    <mergeCell ref="J100:L100"/>
    <mergeCell ref="J101:L101"/>
    <mergeCell ref="J102:L102"/>
    <mergeCell ref="J103:L103"/>
    <mergeCell ref="J104:L104"/>
    <mergeCell ref="J129:L129"/>
    <mergeCell ref="J123:L123"/>
    <mergeCell ref="J124:L124"/>
    <mergeCell ref="J125:L125"/>
    <mergeCell ref="J126:L126"/>
    <mergeCell ref="J127:L127"/>
    <mergeCell ref="J128:L128"/>
    <mergeCell ref="J117:L117"/>
    <mergeCell ref="J118:L118"/>
    <mergeCell ref="J119:L119"/>
    <mergeCell ref="J120:L120"/>
    <mergeCell ref="J121:L121"/>
    <mergeCell ref="J122:L122"/>
    <mergeCell ref="J96:L96"/>
    <mergeCell ref="J97:L97"/>
    <mergeCell ref="J98:L98"/>
    <mergeCell ref="J87:L87"/>
    <mergeCell ref="J88:L88"/>
    <mergeCell ref="J89:L89"/>
    <mergeCell ref="J90:L90"/>
    <mergeCell ref="J91:L91"/>
    <mergeCell ref="J92:L92"/>
    <mergeCell ref="J81:L81"/>
    <mergeCell ref="J82:L82"/>
    <mergeCell ref="J83:L83"/>
    <mergeCell ref="J84:L84"/>
    <mergeCell ref="J85:L85"/>
    <mergeCell ref="J86:L86"/>
    <mergeCell ref="J111:L111"/>
    <mergeCell ref="J112:L112"/>
    <mergeCell ref="J79:L79"/>
    <mergeCell ref="J80:L80"/>
    <mergeCell ref="J65:L65"/>
    <mergeCell ref="J66:L66"/>
    <mergeCell ref="J71:L71"/>
    <mergeCell ref="J72:L72"/>
    <mergeCell ref="J73:L73"/>
    <mergeCell ref="J74:L74"/>
    <mergeCell ref="J59:L59"/>
    <mergeCell ref="J60:L60"/>
    <mergeCell ref="J61:L61"/>
    <mergeCell ref="J62:L62"/>
    <mergeCell ref="J63:L63"/>
    <mergeCell ref="J64:L64"/>
    <mergeCell ref="J93:L93"/>
    <mergeCell ref="J94:L94"/>
    <mergeCell ref="J95:L95"/>
    <mergeCell ref="J53:L53"/>
    <mergeCell ref="J54:L54"/>
    <mergeCell ref="J55:L55"/>
    <mergeCell ref="J56:L56"/>
    <mergeCell ref="J57:L57"/>
    <mergeCell ref="J58:L58"/>
    <mergeCell ref="J45:L45"/>
    <mergeCell ref="J46:L46"/>
    <mergeCell ref="J47:L47"/>
    <mergeCell ref="J48:L48"/>
    <mergeCell ref="J49:L49"/>
    <mergeCell ref="J52:L52"/>
    <mergeCell ref="J39:L39"/>
    <mergeCell ref="J40:L40"/>
    <mergeCell ref="J41:L41"/>
    <mergeCell ref="J42:L42"/>
    <mergeCell ref="J43:L43"/>
    <mergeCell ref="J44:L44"/>
    <mergeCell ref="J33:L33"/>
    <mergeCell ref="J34:L34"/>
    <mergeCell ref="J35:L35"/>
    <mergeCell ref="J36:L36"/>
    <mergeCell ref="J37:L37"/>
    <mergeCell ref="J38:L38"/>
    <mergeCell ref="J27:L27"/>
    <mergeCell ref="J28:L28"/>
    <mergeCell ref="J29:L29"/>
    <mergeCell ref="J30:L30"/>
    <mergeCell ref="J31:L31"/>
    <mergeCell ref="J32:L32"/>
    <mergeCell ref="J21:L21"/>
    <mergeCell ref="J22:L22"/>
    <mergeCell ref="J23:L23"/>
    <mergeCell ref="J24:L24"/>
    <mergeCell ref="J25:L25"/>
    <mergeCell ref="J26:L26"/>
    <mergeCell ref="J12:L12"/>
    <mergeCell ref="J13:L13"/>
    <mergeCell ref="J14:L14"/>
    <mergeCell ref="J15:L15"/>
    <mergeCell ref="J16:L16"/>
    <mergeCell ref="J20:L20"/>
    <mergeCell ref="H650:I650"/>
    <mergeCell ref="H651:I651"/>
    <mergeCell ref="H652:I652"/>
    <mergeCell ref="H653:I653"/>
    <mergeCell ref="H654:I654"/>
    <mergeCell ref="J7:L7"/>
    <mergeCell ref="J8:L8"/>
    <mergeCell ref="J9:L9"/>
    <mergeCell ref="J10:L10"/>
    <mergeCell ref="J11:L11"/>
    <mergeCell ref="H644:I644"/>
    <mergeCell ref="H645:I645"/>
    <mergeCell ref="H646:I646"/>
    <mergeCell ref="H647:I647"/>
    <mergeCell ref="H648:I648"/>
    <mergeCell ref="H649:I649"/>
    <mergeCell ref="H638:I638"/>
    <mergeCell ref="H639:I639"/>
    <mergeCell ref="H640:I640"/>
    <mergeCell ref="H641:I641"/>
    <mergeCell ref="H642:I642"/>
    <mergeCell ref="H643:I643"/>
    <mergeCell ref="H632:I632"/>
    <mergeCell ref="H633:I633"/>
    <mergeCell ref="H634:I634"/>
    <mergeCell ref="H635:I635"/>
    <mergeCell ref="H636:I636"/>
    <mergeCell ref="H637:I637"/>
    <mergeCell ref="H626:I626"/>
    <mergeCell ref="H627:I627"/>
    <mergeCell ref="H628:I628"/>
    <mergeCell ref="H629:I629"/>
    <mergeCell ref="H630:I630"/>
    <mergeCell ref="H631:I631"/>
    <mergeCell ref="H620:I620"/>
    <mergeCell ref="H621:I621"/>
    <mergeCell ref="H622:I622"/>
    <mergeCell ref="H623:I623"/>
    <mergeCell ref="H624:I624"/>
    <mergeCell ref="H625:I625"/>
    <mergeCell ref="H614:I614"/>
    <mergeCell ref="H615:I615"/>
    <mergeCell ref="H616:I616"/>
    <mergeCell ref="H617:I617"/>
    <mergeCell ref="H618:I618"/>
    <mergeCell ref="H619:I619"/>
    <mergeCell ref="H608:I608"/>
    <mergeCell ref="H609:I609"/>
    <mergeCell ref="H610:I610"/>
    <mergeCell ref="H611:I611"/>
    <mergeCell ref="H612:I612"/>
    <mergeCell ref="H613:I613"/>
    <mergeCell ref="H602:I602"/>
    <mergeCell ref="H603:I603"/>
    <mergeCell ref="H604:I604"/>
    <mergeCell ref="H605:I605"/>
    <mergeCell ref="H606:I606"/>
    <mergeCell ref="H607:I607"/>
    <mergeCell ref="H594:I594"/>
    <mergeCell ref="H595:I595"/>
    <mergeCell ref="H596:I596"/>
    <mergeCell ref="H599:I599"/>
    <mergeCell ref="H600:I600"/>
    <mergeCell ref="H601:I601"/>
    <mergeCell ref="H589:I589"/>
    <mergeCell ref="H590:I590"/>
    <mergeCell ref="H591:I591"/>
    <mergeCell ref="H592:I592"/>
    <mergeCell ref="H593:I593"/>
    <mergeCell ref="H582:I582"/>
    <mergeCell ref="H583:I583"/>
    <mergeCell ref="H584:I584"/>
    <mergeCell ref="H585:I585"/>
    <mergeCell ref="H586:I586"/>
    <mergeCell ref="H587:I587"/>
    <mergeCell ref="H576:I576"/>
    <mergeCell ref="H577:I577"/>
    <mergeCell ref="H578:I578"/>
    <mergeCell ref="H579:I579"/>
    <mergeCell ref="H580:I580"/>
    <mergeCell ref="H581:I581"/>
    <mergeCell ref="H572:I572"/>
    <mergeCell ref="H573:I573"/>
    <mergeCell ref="H574:I574"/>
    <mergeCell ref="H575:I575"/>
    <mergeCell ref="H562:I562"/>
    <mergeCell ref="H563:I563"/>
    <mergeCell ref="H564:I564"/>
    <mergeCell ref="H565:I565"/>
    <mergeCell ref="H566:I566"/>
    <mergeCell ref="H567:I567"/>
    <mergeCell ref="H554:I554"/>
    <mergeCell ref="H557:I557"/>
    <mergeCell ref="H558:I558"/>
    <mergeCell ref="H559:I559"/>
    <mergeCell ref="H560:I560"/>
    <mergeCell ref="H561:I561"/>
    <mergeCell ref="H588:I588"/>
    <mergeCell ref="H551:I551"/>
    <mergeCell ref="H552:I552"/>
    <mergeCell ref="H553:I553"/>
    <mergeCell ref="H540:I540"/>
    <mergeCell ref="H541:I541"/>
    <mergeCell ref="H542:I542"/>
    <mergeCell ref="H543:I543"/>
    <mergeCell ref="H544:I544"/>
    <mergeCell ref="H547:I547"/>
    <mergeCell ref="H532:I532"/>
    <mergeCell ref="H533:I533"/>
    <mergeCell ref="H534:I534"/>
    <mergeCell ref="H535:I535"/>
    <mergeCell ref="H536:I536"/>
    <mergeCell ref="H539:I539"/>
    <mergeCell ref="H570:I570"/>
    <mergeCell ref="H571:I571"/>
    <mergeCell ref="H530:I530"/>
    <mergeCell ref="H531:I531"/>
    <mergeCell ref="H520:I520"/>
    <mergeCell ref="H521:I521"/>
    <mergeCell ref="H522:I522"/>
    <mergeCell ref="H523:I523"/>
    <mergeCell ref="H524:I524"/>
    <mergeCell ref="H525:I525"/>
    <mergeCell ref="H513:I513"/>
    <mergeCell ref="H515:I515"/>
    <mergeCell ref="H516:I516"/>
    <mergeCell ref="H517:I517"/>
    <mergeCell ref="H518:I518"/>
    <mergeCell ref="H519:I519"/>
    <mergeCell ref="H548:I548"/>
    <mergeCell ref="H549:I549"/>
    <mergeCell ref="H550:I550"/>
    <mergeCell ref="H512:I512"/>
    <mergeCell ref="H501:I501"/>
    <mergeCell ref="H502:I502"/>
    <mergeCell ref="H503:I503"/>
    <mergeCell ref="H504:I504"/>
    <mergeCell ref="H505:I505"/>
    <mergeCell ref="H506:I506"/>
    <mergeCell ref="H495:I495"/>
    <mergeCell ref="H496:I496"/>
    <mergeCell ref="H497:I497"/>
    <mergeCell ref="H498:I498"/>
    <mergeCell ref="H499:I499"/>
    <mergeCell ref="H500:I500"/>
    <mergeCell ref="H526:I526"/>
    <mergeCell ref="H527:I527"/>
    <mergeCell ref="H528:I528"/>
    <mergeCell ref="H529:I529"/>
    <mergeCell ref="H475:I475"/>
    <mergeCell ref="H476:I476"/>
    <mergeCell ref="H477:I477"/>
    <mergeCell ref="H480:I480"/>
    <mergeCell ref="H481:I481"/>
    <mergeCell ref="H482:I482"/>
    <mergeCell ref="H469:I469"/>
    <mergeCell ref="H470:I470"/>
    <mergeCell ref="H471:I471"/>
    <mergeCell ref="H472:I472"/>
    <mergeCell ref="H473:I473"/>
    <mergeCell ref="H474:I474"/>
    <mergeCell ref="H507:I507"/>
    <mergeCell ref="H508:I508"/>
    <mergeCell ref="H509:I509"/>
    <mergeCell ref="H510:I510"/>
    <mergeCell ref="H511:I511"/>
    <mergeCell ref="H463:I463"/>
    <mergeCell ref="H464:I464"/>
    <mergeCell ref="H465:I465"/>
    <mergeCell ref="H466:I466"/>
    <mergeCell ref="H467:I467"/>
    <mergeCell ref="H468:I468"/>
    <mergeCell ref="H455:I455"/>
    <mergeCell ref="H456:I456"/>
    <mergeCell ref="H457:I457"/>
    <mergeCell ref="H458:I458"/>
    <mergeCell ref="H461:I461"/>
    <mergeCell ref="H462:I462"/>
    <mergeCell ref="H449:I449"/>
    <mergeCell ref="H450:I450"/>
    <mergeCell ref="H451:I451"/>
    <mergeCell ref="H452:I452"/>
    <mergeCell ref="H453:I453"/>
    <mergeCell ref="H454:I454"/>
    <mergeCell ref="H443:I443"/>
    <mergeCell ref="H444:I444"/>
    <mergeCell ref="H445:I445"/>
    <mergeCell ref="H446:I446"/>
    <mergeCell ref="H447:I447"/>
    <mergeCell ref="H448:I448"/>
    <mergeCell ref="H437:I437"/>
    <mergeCell ref="H438:I438"/>
    <mergeCell ref="H439:I439"/>
    <mergeCell ref="H440:I440"/>
    <mergeCell ref="H441:I441"/>
    <mergeCell ref="H442:I442"/>
    <mergeCell ref="H431:I431"/>
    <mergeCell ref="H432:I432"/>
    <mergeCell ref="H433:I433"/>
    <mergeCell ref="H434:I434"/>
    <mergeCell ref="H435:I435"/>
    <mergeCell ref="H436:I436"/>
    <mergeCell ref="H425:I425"/>
    <mergeCell ref="H426:I426"/>
    <mergeCell ref="H427:I427"/>
    <mergeCell ref="H428:I428"/>
    <mergeCell ref="H429:I429"/>
    <mergeCell ref="H430:I430"/>
    <mergeCell ref="H419:I419"/>
    <mergeCell ref="H420:I420"/>
    <mergeCell ref="H421:I421"/>
    <mergeCell ref="H422:I422"/>
    <mergeCell ref="H423:I423"/>
    <mergeCell ref="H424:I424"/>
    <mergeCell ref="H413:I413"/>
    <mergeCell ref="H414:I414"/>
    <mergeCell ref="H415:I415"/>
    <mergeCell ref="H416:I416"/>
    <mergeCell ref="H417:I417"/>
    <mergeCell ref="H418:I418"/>
    <mergeCell ref="H407:I407"/>
    <mergeCell ref="H408:I408"/>
    <mergeCell ref="H409:I409"/>
    <mergeCell ref="H410:I410"/>
    <mergeCell ref="H411:I411"/>
    <mergeCell ref="H412:I412"/>
    <mergeCell ref="H401:I401"/>
    <mergeCell ref="H402:I402"/>
    <mergeCell ref="H403:I403"/>
    <mergeCell ref="H404:I404"/>
    <mergeCell ref="H405:I405"/>
    <mergeCell ref="H406:I406"/>
    <mergeCell ref="H395:I395"/>
    <mergeCell ref="H396:I396"/>
    <mergeCell ref="H397:I397"/>
    <mergeCell ref="H398:I398"/>
    <mergeCell ref="H399:I399"/>
    <mergeCell ref="H400:I400"/>
    <mergeCell ref="H387:I387"/>
    <mergeCell ref="H388:I388"/>
    <mergeCell ref="H389:I389"/>
    <mergeCell ref="H390:I390"/>
    <mergeCell ref="H391:I391"/>
    <mergeCell ref="H394:I394"/>
    <mergeCell ref="H381:I381"/>
    <mergeCell ref="H382:I382"/>
    <mergeCell ref="H383:I383"/>
    <mergeCell ref="H384:I384"/>
    <mergeCell ref="H385:I385"/>
    <mergeCell ref="H386:I386"/>
    <mergeCell ref="H373:I373"/>
    <mergeCell ref="H374:I374"/>
    <mergeCell ref="H375:I375"/>
    <mergeCell ref="H376:I376"/>
    <mergeCell ref="H377:I377"/>
    <mergeCell ref="H378:I378"/>
    <mergeCell ref="H365:I365"/>
    <mergeCell ref="H366:I366"/>
    <mergeCell ref="H367:I367"/>
    <mergeCell ref="H368:I368"/>
    <mergeCell ref="H369:I369"/>
    <mergeCell ref="H372:I372"/>
    <mergeCell ref="H359:I359"/>
    <mergeCell ref="H360:I360"/>
    <mergeCell ref="H361:I361"/>
    <mergeCell ref="H362:I362"/>
    <mergeCell ref="H363:I363"/>
    <mergeCell ref="H364:I364"/>
    <mergeCell ref="H353:I353"/>
    <mergeCell ref="H354:I354"/>
    <mergeCell ref="H355:I355"/>
    <mergeCell ref="H356:I356"/>
    <mergeCell ref="H357:I357"/>
    <mergeCell ref="H358:I358"/>
    <mergeCell ref="H347:I347"/>
    <mergeCell ref="H348:I348"/>
    <mergeCell ref="H349:I349"/>
    <mergeCell ref="H350:I350"/>
    <mergeCell ref="H351:I351"/>
    <mergeCell ref="H352:I352"/>
    <mergeCell ref="H338:I338"/>
    <mergeCell ref="H339:I339"/>
    <mergeCell ref="H343:I343"/>
    <mergeCell ref="H344:I344"/>
    <mergeCell ref="H345:I345"/>
    <mergeCell ref="H346:I346"/>
    <mergeCell ref="H332:I332"/>
    <mergeCell ref="H333:I333"/>
    <mergeCell ref="H334:I334"/>
    <mergeCell ref="H335:I335"/>
    <mergeCell ref="H336:I336"/>
    <mergeCell ref="H337:I337"/>
    <mergeCell ref="H322:I322"/>
    <mergeCell ref="H323:I323"/>
    <mergeCell ref="H324:I324"/>
    <mergeCell ref="H325:I325"/>
    <mergeCell ref="H330:I330"/>
    <mergeCell ref="H331:I331"/>
    <mergeCell ref="H316:I316"/>
    <mergeCell ref="H317:I317"/>
    <mergeCell ref="H318:I318"/>
    <mergeCell ref="H319:I319"/>
    <mergeCell ref="H320:I320"/>
    <mergeCell ref="H321:I321"/>
    <mergeCell ref="H310:I310"/>
    <mergeCell ref="H311:I311"/>
    <mergeCell ref="H312:I312"/>
    <mergeCell ref="H313:I313"/>
    <mergeCell ref="H314:I314"/>
    <mergeCell ref="H315:I315"/>
    <mergeCell ref="H304:I304"/>
    <mergeCell ref="H305:I305"/>
    <mergeCell ref="H306:I306"/>
    <mergeCell ref="H307:I307"/>
    <mergeCell ref="H308:I308"/>
    <mergeCell ref="H309:I309"/>
    <mergeCell ref="H298:I298"/>
    <mergeCell ref="H299:I299"/>
    <mergeCell ref="H300:I300"/>
    <mergeCell ref="H301:I301"/>
    <mergeCell ref="H302:I302"/>
    <mergeCell ref="H303:I303"/>
    <mergeCell ref="H292:I292"/>
    <mergeCell ref="H293:I293"/>
    <mergeCell ref="H294:I294"/>
    <mergeCell ref="H295:I295"/>
    <mergeCell ref="H296:I296"/>
    <mergeCell ref="H297:I297"/>
    <mergeCell ref="H286:I286"/>
    <mergeCell ref="H287:I287"/>
    <mergeCell ref="H288:I288"/>
    <mergeCell ref="H289:I289"/>
    <mergeCell ref="H290:I290"/>
    <mergeCell ref="H291:I291"/>
    <mergeCell ref="H280:I280"/>
    <mergeCell ref="H281:I281"/>
    <mergeCell ref="H282:I282"/>
    <mergeCell ref="H283:I283"/>
    <mergeCell ref="H284:I284"/>
    <mergeCell ref="H285:I285"/>
    <mergeCell ref="H274:I274"/>
    <mergeCell ref="H275:I275"/>
    <mergeCell ref="H276:I276"/>
    <mergeCell ref="H277:I277"/>
    <mergeCell ref="H278:I278"/>
    <mergeCell ref="H279:I279"/>
    <mergeCell ref="H263:I263"/>
    <mergeCell ref="H264:I264"/>
    <mergeCell ref="H265:I265"/>
    <mergeCell ref="H266:I266"/>
    <mergeCell ref="H267:I267"/>
    <mergeCell ref="H256:I256"/>
    <mergeCell ref="H257:I257"/>
    <mergeCell ref="H258:I258"/>
    <mergeCell ref="H259:I259"/>
    <mergeCell ref="H260:I260"/>
    <mergeCell ref="H261:I261"/>
    <mergeCell ref="H250:I250"/>
    <mergeCell ref="H251:I251"/>
    <mergeCell ref="H252:I252"/>
    <mergeCell ref="H253:I253"/>
    <mergeCell ref="H254:I254"/>
    <mergeCell ref="H255:I255"/>
    <mergeCell ref="H246:I246"/>
    <mergeCell ref="H247:I247"/>
    <mergeCell ref="H248:I248"/>
    <mergeCell ref="H249:I249"/>
    <mergeCell ref="H236:I236"/>
    <mergeCell ref="H237:I237"/>
    <mergeCell ref="H238:I238"/>
    <mergeCell ref="H239:I239"/>
    <mergeCell ref="H242:I242"/>
    <mergeCell ref="H243:I243"/>
    <mergeCell ref="H230:I230"/>
    <mergeCell ref="H231:I231"/>
    <mergeCell ref="H232:I232"/>
    <mergeCell ref="H233:I233"/>
    <mergeCell ref="H234:I234"/>
    <mergeCell ref="H235:I235"/>
    <mergeCell ref="H262:I262"/>
    <mergeCell ref="H199:I199"/>
    <mergeCell ref="H200:I200"/>
    <mergeCell ref="H201:I201"/>
    <mergeCell ref="H202:I202"/>
    <mergeCell ref="H203:I203"/>
    <mergeCell ref="H204:I204"/>
    <mergeCell ref="H193:I193"/>
    <mergeCell ref="H194:I194"/>
    <mergeCell ref="H195:I195"/>
    <mergeCell ref="H196:I196"/>
    <mergeCell ref="H197:I197"/>
    <mergeCell ref="H198:I198"/>
    <mergeCell ref="H186:I186"/>
    <mergeCell ref="H187:I187"/>
    <mergeCell ref="H188:I188"/>
    <mergeCell ref="H189:I189"/>
    <mergeCell ref="H191:I191"/>
    <mergeCell ref="H192:I192"/>
    <mergeCell ref="H180:I180"/>
    <mergeCell ref="H181:I181"/>
    <mergeCell ref="H182:I182"/>
    <mergeCell ref="H183:I183"/>
    <mergeCell ref="H184:I184"/>
    <mergeCell ref="H185:I185"/>
    <mergeCell ref="H174:I174"/>
    <mergeCell ref="H175:I175"/>
    <mergeCell ref="H176:I176"/>
    <mergeCell ref="H177:I177"/>
    <mergeCell ref="H178:I178"/>
    <mergeCell ref="H179:I179"/>
    <mergeCell ref="H168:I168"/>
    <mergeCell ref="H169:I169"/>
    <mergeCell ref="H170:I170"/>
    <mergeCell ref="H171:I171"/>
    <mergeCell ref="H172:I172"/>
    <mergeCell ref="H173:I173"/>
    <mergeCell ref="H144:I144"/>
    <mergeCell ref="H145:I145"/>
    <mergeCell ref="H146:I146"/>
    <mergeCell ref="H147:I147"/>
    <mergeCell ref="H134:I134"/>
    <mergeCell ref="H137:I137"/>
    <mergeCell ref="H138:I138"/>
    <mergeCell ref="H139:I139"/>
    <mergeCell ref="H140:I140"/>
    <mergeCell ref="H141:I141"/>
    <mergeCell ref="H128:I128"/>
    <mergeCell ref="H129:I129"/>
    <mergeCell ref="H130:I130"/>
    <mergeCell ref="H131:I131"/>
    <mergeCell ref="H132:I132"/>
    <mergeCell ref="H133:I133"/>
    <mergeCell ref="H160:I160"/>
    <mergeCell ref="H154:I154"/>
    <mergeCell ref="H155:I155"/>
    <mergeCell ref="H156:I156"/>
    <mergeCell ref="H157:I157"/>
    <mergeCell ref="H158:I158"/>
    <mergeCell ref="H159:I159"/>
    <mergeCell ref="H148:I148"/>
    <mergeCell ref="H149:I149"/>
    <mergeCell ref="H150:I150"/>
    <mergeCell ref="H151:I151"/>
    <mergeCell ref="H152:I152"/>
    <mergeCell ref="H153:I153"/>
    <mergeCell ref="H125:I125"/>
    <mergeCell ref="H126:I126"/>
    <mergeCell ref="H127:I127"/>
    <mergeCell ref="H116:I116"/>
    <mergeCell ref="H117:I117"/>
    <mergeCell ref="H118:I118"/>
    <mergeCell ref="H119:I119"/>
    <mergeCell ref="H120:I120"/>
    <mergeCell ref="H121:I121"/>
    <mergeCell ref="H110:I110"/>
    <mergeCell ref="H111:I111"/>
    <mergeCell ref="H112:I112"/>
    <mergeCell ref="H113:I113"/>
    <mergeCell ref="H114:I114"/>
    <mergeCell ref="H115:I115"/>
    <mergeCell ref="H142:I142"/>
    <mergeCell ref="H143:I143"/>
    <mergeCell ref="H108:I108"/>
    <mergeCell ref="H109:I109"/>
    <mergeCell ref="H98:I98"/>
    <mergeCell ref="H99:I99"/>
    <mergeCell ref="H100:I100"/>
    <mergeCell ref="H101:I101"/>
    <mergeCell ref="H102:I102"/>
    <mergeCell ref="H103:I103"/>
    <mergeCell ref="H92:I92"/>
    <mergeCell ref="H93:I93"/>
    <mergeCell ref="H94:I94"/>
    <mergeCell ref="H95:I95"/>
    <mergeCell ref="H96:I96"/>
    <mergeCell ref="H97:I97"/>
    <mergeCell ref="H122:I122"/>
    <mergeCell ref="H123:I123"/>
    <mergeCell ref="H124:I124"/>
    <mergeCell ref="H91:I91"/>
    <mergeCell ref="H80:I80"/>
    <mergeCell ref="H81:I81"/>
    <mergeCell ref="H82:I82"/>
    <mergeCell ref="H83:I83"/>
    <mergeCell ref="H84:I84"/>
    <mergeCell ref="H85:I85"/>
    <mergeCell ref="H74:I74"/>
    <mergeCell ref="H75:I75"/>
    <mergeCell ref="H76:I76"/>
    <mergeCell ref="H77:I77"/>
    <mergeCell ref="H78:I78"/>
    <mergeCell ref="H79:I79"/>
    <mergeCell ref="H104:I104"/>
    <mergeCell ref="H105:I105"/>
    <mergeCell ref="H106:I106"/>
    <mergeCell ref="H107:I107"/>
    <mergeCell ref="H58:I58"/>
    <mergeCell ref="H59:I59"/>
    <mergeCell ref="H60:I60"/>
    <mergeCell ref="H61:I61"/>
    <mergeCell ref="H62:I62"/>
    <mergeCell ref="H63:I63"/>
    <mergeCell ref="H52:I52"/>
    <mergeCell ref="H53:I53"/>
    <mergeCell ref="H54:I54"/>
    <mergeCell ref="H55:I55"/>
    <mergeCell ref="H56:I56"/>
    <mergeCell ref="H57:I57"/>
    <mergeCell ref="H86:I86"/>
    <mergeCell ref="H87:I87"/>
    <mergeCell ref="H88:I88"/>
    <mergeCell ref="H89:I89"/>
    <mergeCell ref="H90:I90"/>
    <mergeCell ref="H44:I44"/>
    <mergeCell ref="H45:I45"/>
    <mergeCell ref="H46:I46"/>
    <mergeCell ref="H47:I47"/>
    <mergeCell ref="H48:I48"/>
    <mergeCell ref="H49:I49"/>
    <mergeCell ref="H38:I38"/>
    <mergeCell ref="H39:I39"/>
    <mergeCell ref="H40:I40"/>
    <mergeCell ref="H41:I41"/>
    <mergeCell ref="H42:I42"/>
    <mergeCell ref="H43:I43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H14:I14"/>
    <mergeCell ref="H15:I15"/>
    <mergeCell ref="H16:I16"/>
    <mergeCell ref="H17:I17"/>
    <mergeCell ref="H18:I18"/>
    <mergeCell ref="H19:I19"/>
    <mergeCell ref="H8:I8"/>
    <mergeCell ref="H9:I9"/>
    <mergeCell ref="H10:I10"/>
    <mergeCell ref="H11:I11"/>
    <mergeCell ref="H12:I12"/>
    <mergeCell ref="H13:I13"/>
    <mergeCell ref="B653:C653"/>
    <mergeCell ref="D653:F653"/>
    <mergeCell ref="B654:C654"/>
    <mergeCell ref="D654:F654"/>
    <mergeCell ref="B154:C154"/>
    <mergeCell ref="D154:F154"/>
    <mergeCell ref="B155:C155"/>
    <mergeCell ref="D155:F155"/>
    <mergeCell ref="B650:C650"/>
    <mergeCell ref="D650:F650"/>
    <mergeCell ref="B651:C651"/>
    <mergeCell ref="D651:F651"/>
    <mergeCell ref="B652:C652"/>
    <mergeCell ref="D652:F652"/>
    <mergeCell ref="B647:C647"/>
    <mergeCell ref="D647:F647"/>
    <mergeCell ref="B648:C648"/>
    <mergeCell ref="D648:F648"/>
    <mergeCell ref="B649:C649"/>
    <mergeCell ref="D649:F649"/>
    <mergeCell ref="B644:C644"/>
    <mergeCell ref="D644:F644"/>
    <mergeCell ref="B645:C645"/>
    <mergeCell ref="D645:F645"/>
    <mergeCell ref="B646:C646"/>
    <mergeCell ref="D646:F646"/>
    <mergeCell ref="B641:C641"/>
    <mergeCell ref="D641:F641"/>
    <mergeCell ref="B642:C642"/>
    <mergeCell ref="D642:F642"/>
    <mergeCell ref="B643:C643"/>
    <mergeCell ref="D643:F643"/>
    <mergeCell ref="B638:C638"/>
    <mergeCell ref="D638:F638"/>
    <mergeCell ref="B639:C639"/>
    <mergeCell ref="D639:F639"/>
    <mergeCell ref="B640:C640"/>
    <mergeCell ref="D640:F640"/>
    <mergeCell ref="B635:C635"/>
    <mergeCell ref="D635:F635"/>
    <mergeCell ref="B636:C636"/>
    <mergeCell ref="D636:F636"/>
    <mergeCell ref="B637:C637"/>
    <mergeCell ref="D637:F637"/>
    <mergeCell ref="B632:C632"/>
    <mergeCell ref="D632:F632"/>
    <mergeCell ref="B633:C633"/>
    <mergeCell ref="D633:F633"/>
    <mergeCell ref="B634:C634"/>
    <mergeCell ref="D634:F634"/>
    <mergeCell ref="B629:C629"/>
    <mergeCell ref="D629:F629"/>
    <mergeCell ref="B630:C630"/>
    <mergeCell ref="D630:F630"/>
    <mergeCell ref="B631:C631"/>
    <mergeCell ref="D631:F631"/>
    <mergeCell ref="B626:C626"/>
    <mergeCell ref="D626:F626"/>
    <mergeCell ref="B627:C627"/>
    <mergeCell ref="D627:F627"/>
    <mergeCell ref="B628:C628"/>
    <mergeCell ref="D628:F628"/>
    <mergeCell ref="B623:C623"/>
    <mergeCell ref="D623:F623"/>
    <mergeCell ref="B624:C624"/>
    <mergeCell ref="D624:F624"/>
    <mergeCell ref="B625:C625"/>
    <mergeCell ref="D625:F625"/>
    <mergeCell ref="B620:C620"/>
    <mergeCell ref="D620:F620"/>
    <mergeCell ref="B621:C621"/>
    <mergeCell ref="D621:F621"/>
    <mergeCell ref="B622:C622"/>
    <mergeCell ref="D622:F622"/>
    <mergeCell ref="B617:C617"/>
    <mergeCell ref="D617:F617"/>
    <mergeCell ref="B618:C618"/>
    <mergeCell ref="D618:F618"/>
    <mergeCell ref="B619:C619"/>
    <mergeCell ref="D619:F619"/>
    <mergeCell ref="B614:C614"/>
    <mergeCell ref="D614:F614"/>
    <mergeCell ref="B615:C615"/>
    <mergeCell ref="D615:F615"/>
    <mergeCell ref="B616:C616"/>
    <mergeCell ref="D616:F616"/>
    <mergeCell ref="D610:F610"/>
    <mergeCell ref="B611:C611"/>
    <mergeCell ref="D611:F611"/>
    <mergeCell ref="B612:C612"/>
    <mergeCell ref="D612:F612"/>
    <mergeCell ref="B613:C613"/>
    <mergeCell ref="D613:F613"/>
    <mergeCell ref="B606:C606"/>
    <mergeCell ref="D606:F606"/>
    <mergeCell ref="B607:C607"/>
    <mergeCell ref="D607:F607"/>
    <mergeCell ref="B608:C608"/>
    <mergeCell ref="D608:F608"/>
    <mergeCell ref="B609:C609"/>
    <mergeCell ref="D609:F609"/>
    <mergeCell ref="B610:C610"/>
    <mergeCell ref="B603:C603"/>
    <mergeCell ref="D603:F603"/>
    <mergeCell ref="B604:C604"/>
    <mergeCell ref="D604:F604"/>
    <mergeCell ref="B605:C605"/>
    <mergeCell ref="D605:F605"/>
    <mergeCell ref="B600:C600"/>
    <mergeCell ref="D600:F600"/>
    <mergeCell ref="B601:C601"/>
    <mergeCell ref="D601:F601"/>
    <mergeCell ref="B602:C602"/>
    <mergeCell ref="D602:F602"/>
    <mergeCell ref="B595:C595"/>
    <mergeCell ref="D595:F595"/>
    <mergeCell ref="B596:C596"/>
    <mergeCell ref="D596:F596"/>
    <mergeCell ref="B598:F598"/>
    <mergeCell ref="B599:C599"/>
    <mergeCell ref="D599:F599"/>
    <mergeCell ref="B592:C592"/>
    <mergeCell ref="D592:F592"/>
    <mergeCell ref="B593:C593"/>
    <mergeCell ref="D593:F593"/>
    <mergeCell ref="B594:C594"/>
    <mergeCell ref="D594:F594"/>
    <mergeCell ref="B589:C589"/>
    <mergeCell ref="D589:F589"/>
    <mergeCell ref="B590:C590"/>
    <mergeCell ref="D590:F590"/>
    <mergeCell ref="B591:C591"/>
    <mergeCell ref="D591:F591"/>
    <mergeCell ref="B586:C586"/>
    <mergeCell ref="D586:F586"/>
    <mergeCell ref="B587:C587"/>
    <mergeCell ref="D587:F587"/>
    <mergeCell ref="B588:C588"/>
    <mergeCell ref="D588:F588"/>
    <mergeCell ref="B583:C583"/>
    <mergeCell ref="D583:F583"/>
    <mergeCell ref="B584:C584"/>
    <mergeCell ref="D584:F584"/>
    <mergeCell ref="B585:C585"/>
    <mergeCell ref="D585:F585"/>
    <mergeCell ref="B580:C580"/>
    <mergeCell ref="D580:F580"/>
    <mergeCell ref="B581:C581"/>
    <mergeCell ref="D581:F581"/>
    <mergeCell ref="B582:C582"/>
    <mergeCell ref="D582:F582"/>
    <mergeCell ref="B577:C577"/>
    <mergeCell ref="D577:F577"/>
    <mergeCell ref="B578:C578"/>
    <mergeCell ref="D578:F578"/>
    <mergeCell ref="B579:C579"/>
    <mergeCell ref="D579:F579"/>
    <mergeCell ref="B574:C574"/>
    <mergeCell ref="D574:F574"/>
    <mergeCell ref="B575:C575"/>
    <mergeCell ref="D575:F575"/>
    <mergeCell ref="B576:C576"/>
    <mergeCell ref="D576:F576"/>
    <mergeCell ref="B571:C571"/>
    <mergeCell ref="D571:F571"/>
    <mergeCell ref="B572:C572"/>
    <mergeCell ref="D572:F572"/>
    <mergeCell ref="B573:C573"/>
    <mergeCell ref="D573:F573"/>
    <mergeCell ref="B567:C567"/>
    <mergeCell ref="D567:F567"/>
    <mergeCell ref="B569:F569"/>
    <mergeCell ref="B570:C570"/>
    <mergeCell ref="D570:F570"/>
    <mergeCell ref="B564:C564"/>
    <mergeCell ref="D564:F564"/>
    <mergeCell ref="B565:C565"/>
    <mergeCell ref="D565:F565"/>
    <mergeCell ref="B566:C566"/>
    <mergeCell ref="D566:F566"/>
    <mergeCell ref="B561:C561"/>
    <mergeCell ref="D561:F561"/>
    <mergeCell ref="B562:C562"/>
    <mergeCell ref="D562:F562"/>
    <mergeCell ref="B563:C563"/>
    <mergeCell ref="D563:F563"/>
    <mergeCell ref="B558:C558"/>
    <mergeCell ref="D558:F558"/>
    <mergeCell ref="B559:C559"/>
    <mergeCell ref="D559:F559"/>
    <mergeCell ref="B560:C560"/>
    <mergeCell ref="D560:F560"/>
    <mergeCell ref="B554:C554"/>
    <mergeCell ref="D554:F554"/>
    <mergeCell ref="B556:F556"/>
    <mergeCell ref="B557:C557"/>
    <mergeCell ref="D557:F557"/>
    <mergeCell ref="B551:C551"/>
    <mergeCell ref="D551:F551"/>
    <mergeCell ref="B552:C552"/>
    <mergeCell ref="D552:F552"/>
    <mergeCell ref="B553:C553"/>
    <mergeCell ref="D553:F553"/>
    <mergeCell ref="B548:C548"/>
    <mergeCell ref="D548:F548"/>
    <mergeCell ref="B549:C549"/>
    <mergeCell ref="D549:F549"/>
    <mergeCell ref="B550:C550"/>
    <mergeCell ref="D550:F550"/>
    <mergeCell ref="B544:C544"/>
    <mergeCell ref="D544:F544"/>
    <mergeCell ref="B546:F546"/>
    <mergeCell ref="B547:C547"/>
    <mergeCell ref="D547:F547"/>
    <mergeCell ref="B541:C541"/>
    <mergeCell ref="D541:F541"/>
    <mergeCell ref="B542:C542"/>
    <mergeCell ref="D542:F542"/>
    <mergeCell ref="B543:C543"/>
    <mergeCell ref="D543:F543"/>
    <mergeCell ref="B538:F538"/>
    <mergeCell ref="B539:C539"/>
    <mergeCell ref="D539:F539"/>
    <mergeCell ref="B540:C540"/>
    <mergeCell ref="D540:F540"/>
    <mergeCell ref="B534:C534"/>
    <mergeCell ref="D534:F534"/>
    <mergeCell ref="B535:C535"/>
    <mergeCell ref="D535:F535"/>
    <mergeCell ref="B536:C536"/>
    <mergeCell ref="D536:F536"/>
    <mergeCell ref="B531:C531"/>
    <mergeCell ref="D531:F531"/>
    <mergeCell ref="B532:C532"/>
    <mergeCell ref="D532:F532"/>
    <mergeCell ref="B533:C533"/>
    <mergeCell ref="D533:F533"/>
    <mergeCell ref="B528:C528"/>
    <mergeCell ref="D528:F528"/>
    <mergeCell ref="B529:C529"/>
    <mergeCell ref="D529:F529"/>
    <mergeCell ref="B530:C530"/>
    <mergeCell ref="D530:F530"/>
    <mergeCell ref="B525:C525"/>
    <mergeCell ref="D525:F525"/>
    <mergeCell ref="B526:C526"/>
    <mergeCell ref="D526:F526"/>
    <mergeCell ref="B527:C527"/>
    <mergeCell ref="D527:F527"/>
    <mergeCell ref="B522:C522"/>
    <mergeCell ref="D522:F522"/>
    <mergeCell ref="B523:C523"/>
    <mergeCell ref="D523:F523"/>
    <mergeCell ref="B524:C524"/>
    <mergeCell ref="D524:F524"/>
    <mergeCell ref="B519:C519"/>
    <mergeCell ref="D519:F519"/>
    <mergeCell ref="B520:C520"/>
    <mergeCell ref="D520:F520"/>
    <mergeCell ref="B521:C521"/>
    <mergeCell ref="D521:F521"/>
    <mergeCell ref="B516:C516"/>
    <mergeCell ref="D516:F516"/>
    <mergeCell ref="B517:C517"/>
    <mergeCell ref="D517:F517"/>
    <mergeCell ref="B518:C518"/>
    <mergeCell ref="D518:F518"/>
    <mergeCell ref="B512:C512"/>
    <mergeCell ref="D512:F512"/>
    <mergeCell ref="B513:C513"/>
    <mergeCell ref="D513:F513"/>
    <mergeCell ref="B515:C515"/>
    <mergeCell ref="D515:F515"/>
    <mergeCell ref="B509:C509"/>
    <mergeCell ref="D509:F509"/>
    <mergeCell ref="B510:C510"/>
    <mergeCell ref="D510:F510"/>
    <mergeCell ref="B511:C511"/>
    <mergeCell ref="D511:F511"/>
    <mergeCell ref="B506:C506"/>
    <mergeCell ref="D506:F506"/>
    <mergeCell ref="B507:C507"/>
    <mergeCell ref="D507:F507"/>
    <mergeCell ref="B508:C508"/>
    <mergeCell ref="D508:F508"/>
    <mergeCell ref="D502:F502"/>
    <mergeCell ref="B503:C503"/>
    <mergeCell ref="D503:F503"/>
    <mergeCell ref="B504:C504"/>
    <mergeCell ref="D504:F504"/>
    <mergeCell ref="B505:C505"/>
    <mergeCell ref="D505:F505"/>
    <mergeCell ref="B498:C498"/>
    <mergeCell ref="D498:F498"/>
    <mergeCell ref="B499:C499"/>
    <mergeCell ref="D499:F499"/>
    <mergeCell ref="B500:C500"/>
    <mergeCell ref="D500:F500"/>
    <mergeCell ref="B501:C501"/>
    <mergeCell ref="D501:F501"/>
    <mergeCell ref="B502:C502"/>
    <mergeCell ref="B495:C495"/>
    <mergeCell ref="D495:F495"/>
    <mergeCell ref="B496:C496"/>
    <mergeCell ref="D496:F496"/>
    <mergeCell ref="B497:C497"/>
    <mergeCell ref="D497:F497"/>
    <mergeCell ref="B492:C492"/>
    <mergeCell ref="D492:F492"/>
    <mergeCell ref="B493:C493"/>
    <mergeCell ref="D493:F493"/>
    <mergeCell ref="B494:C494"/>
    <mergeCell ref="D494:F494"/>
    <mergeCell ref="B489:C489"/>
    <mergeCell ref="D489:F489"/>
    <mergeCell ref="B490:C490"/>
    <mergeCell ref="D490:F490"/>
    <mergeCell ref="B491:C491"/>
    <mergeCell ref="D491:F491"/>
    <mergeCell ref="B487:C487"/>
    <mergeCell ref="D487:F487"/>
    <mergeCell ref="B488:C488"/>
    <mergeCell ref="D488:F488"/>
    <mergeCell ref="H487:I487"/>
    <mergeCell ref="H488:I488"/>
    <mergeCell ref="H489:I489"/>
    <mergeCell ref="H490:I490"/>
    <mergeCell ref="H491:I491"/>
    <mergeCell ref="H492:I492"/>
    <mergeCell ref="H493:I493"/>
    <mergeCell ref="H494:I494"/>
    <mergeCell ref="B485:C485"/>
    <mergeCell ref="D485:F485"/>
    <mergeCell ref="B486:C486"/>
    <mergeCell ref="D486:F486"/>
    <mergeCell ref="H485:I485"/>
    <mergeCell ref="H486:I486"/>
    <mergeCell ref="D483:F483"/>
    <mergeCell ref="B484:C484"/>
    <mergeCell ref="D484:F484"/>
    <mergeCell ref="H483:I483"/>
    <mergeCell ref="H484:I484"/>
    <mergeCell ref="B481:C481"/>
    <mergeCell ref="D481:F481"/>
    <mergeCell ref="B482:C482"/>
    <mergeCell ref="D482:F482"/>
    <mergeCell ref="B483:C483"/>
    <mergeCell ref="B477:C477"/>
    <mergeCell ref="D477:F477"/>
    <mergeCell ref="B480:C480"/>
    <mergeCell ref="D480:F480"/>
    <mergeCell ref="B474:C474"/>
    <mergeCell ref="D474:F474"/>
    <mergeCell ref="B475:C475"/>
    <mergeCell ref="D475:F475"/>
    <mergeCell ref="B476:C476"/>
    <mergeCell ref="D476:F476"/>
    <mergeCell ref="B471:C471"/>
    <mergeCell ref="D471:F471"/>
    <mergeCell ref="B472:C472"/>
    <mergeCell ref="D472:F472"/>
    <mergeCell ref="B473:C473"/>
    <mergeCell ref="D473:F473"/>
    <mergeCell ref="D467:F467"/>
    <mergeCell ref="B468:C468"/>
    <mergeCell ref="D468:F468"/>
    <mergeCell ref="B469:C469"/>
    <mergeCell ref="D469:F469"/>
    <mergeCell ref="B470:C470"/>
    <mergeCell ref="D470:F470"/>
    <mergeCell ref="B463:C463"/>
    <mergeCell ref="D463:F463"/>
    <mergeCell ref="B464:C464"/>
    <mergeCell ref="D464:F464"/>
    <mergeCell ref="B465:C465"/>
    <mergeCell ref="D465:F465"/>
    <mergeCell ref="B466:C466"/>
    <mergeCell ref="D466:F466"/>
    <mergeCell ref="B467:C467"/>
    <mergeCell ref="B460:F460"/>
    <mergeCell ref="B461:C461"/>
    <mergeCell ref="D461:F461"/>
    <mergeCell ref="B462:C462"/>
    <mergeCell ref="D462:F462"/>
    <mergeCell ref="B456:C456"/>
    <mergeCell ref="D456:F456"/>
    <mergeCell ref="B457:C457"/>
    <mergeCell ref="D457:F457"/>
    <mergeCell ref="B458:C458"/>
    <mergeCell ref="D458:F458"/>
    <mergeCell ref="B453:C453"/>
    <mergeCell ref="D453:F453"/>
    <mergeCell ref="B454:C454"/>
    <mergeCell ref="D454:F454"/>
    <mergeCell ref="B455:C455"/>
    <mergeCell ref="D455:F455"/>
    <mergeCell ref="B450:C450"/>
    <mergeCell ref="D450:F450"/>
    <mergeCell ref="B451:C451"/>
    <mergeCell ref="D451:F451"/>
    <mergeCell ref="B452:C452"/>
    <mergeCell ref="D452:F452"/>
    <mergeCell ref="B447:C447"/>
    <mergeCell ref="D447:F447"/>
    <mergeCell ref="B448:C448"/>
    <mergeCell ref="D448:F448"/>
    <mergeCell ref="B449:C449"/>
    <mergeCell ref="D449:F449"/>
    <mergeCell ref="B444:C444"/>
    <mergeCell ref="D444:F444"/>
    <mergeCell ref="B445:C445"/>
    <mergeCell ref="D445:F445"/>
    <mergeCell ref="B446:C446"/>
    <mergeCell ref="D446:F446"/>
    <mergeCell ref="B441:C441"/>
    <mergeCell ref="D441:F441"/>
    <mergeCell ref="B442:C442"/>
    <mergeCell ref="D442:F442"/>
    <mergeCell ref="B443:C443"/>
    <mergeCell ref="D443:F443"/>
    <mergeCell ref="B438:C438"/>
    <mergeCell ref="D438:F438"/>
    <mergeCell ref="B439:C439"/>
    <mergeCell ref="D439:F439"/>
    <mergeCell ref="B440:C440"/>
    <mergeCell ref="D440:F440"/>
    <mergeCell ref="B435:C435"/>
    <mergeCell ref="D435:F435"/>
    <mergeCell ref="B436:C436"/>
    <mergeCell ref="D436:F436"/>
    <mergeCell ref="B437:C437"/>
    <mergeCell ref="D437:F437"/>
    <mergeCell ref="B432:C432"/>
    <mergeCell ref="D432:F432"/>
    <mergeCell ref="B433:C433"/>
    <mergeCell ref="D433:F433"/>
    <mergeCell ref="B434:C434"/>
    <mergeCell ref="D434:F434"/>
    <mergeCell ref="B429:C429"/>
    <mergeCell ref="D429:F429"/>
    <mergeCell ref="B430:C430"/>
    <mergeCell ref="D430:F430"/>
    <mergeCell ref="B431:C431"/>
    <mergeCell ref="D431:F431"/>
    <mergeCell ref="B426:C426"/>
    <mergeCell ref="D426:F426"/>
    <mergeCell ref="B427:C427"/>
    <mergeCell ref="D427:F427"/>
    <mergeCell ref="B428:C428"/>
    <mergeCell ref="D428:F428"/>
    <mergeCell ref="B423:C423"/>
    <mergeCell ref="D423:F423"/>
    <mergeCell ref="B424:C424"/>
    <mergeCell ref="D424:F424"/>
    <mergeCell ref="B425:C425"/>
    <mergeCell ref="D425:F425"/>
    <mergeCell ref="B420:C420"/>
    <mergeCell ref="D420:F420"/>
    <mergeCell ref="B421:C421"/>
    <mergeCell ref="D421:F421"/>
    <mergeCell ref="B422:C422"/>
    <mergeCell ref="D422:F422"/>
    <mergeCell ref="B417:C417"/>
    <mergeCell ref="D417:F417"/>
    <mergeCell ref="B418:C418"/>
    <mergeCell ref="D418:F418"/>
    <mergeCell ref="B419:C419"/>
    <mergeCell ref="D419:F419"/>
    <mergeCell ref="B414:C414"/>
    <mergeCell ref="D414:F414"/>
    <mergeCell ref="B415:C415"/>
    <mergeCell ref="D415:F415"/>
    <mergeCell ref="B416:C416"/>
    <mergeCell ref="D416:F416"/>
    <mergeCell ref="B411:C411"/>
    <mergeCell ref="D411:F411"/>
    <mergeCell ref="B412:C412"/>
    <mergeCell ref="D412:F412"/>
    <mergeCell ref="B413:C413"/>
    <mergeCell ref="D413:F413"/>
    <mergeCell ref="B408:C408"/>
    <mergeCell ref="D408:F408"/>
    <mergeCell ref="B409:C409"/>
    <mergeCell ref="D409:F409"/>
    <mergeCell ref="B410:C410"/>
    <mergeCell ref="D410:F410"/>
    <mergeCell ref="B405:C405"/>
    <mergeCell ref="D405:F405"/>
    <mergeCell ref="B406:C406"/>
    <mergeCell ref="D406:F406"/>
    <mergeCell ref="B407:C407"/>
    <mergeCell ref="D407:F407"/>
    <mergeCell ref="B402:C402"/>
    <mergeCell ref="D402:F402"/>
    <mergeCell ref="B403:C403"/>
    <mergeCell ref="D403:F403"/>
    <mergeCell ref="B404:C404"/>
    <mergeCell ref="D404:F404"/>
    <mergeCell ref="B399:C399"/>
    <mergeCell ref="D399:F399"/>
    <mergeCell ref="B400:C400"/>
    <mergeCell ref="D400:F400"/>
    <mergeCell ref="B401:C401"/>
    <mergeCell ref="D401:F401"/>
    <mergeCell ref="B396:C396"/>
    <mergeCell ref="D396:F396"/>
    <mergeCell ref="B397:C397"/>
    <mergeCell ref="D397:F397"/>
    <mergeCell ref="B398:C398"/>
    <mergeCell ref="D398:F398"/>
    <mergeCell ref="B393:F393"/>
    <mergeCell ref="B394:C394"/>
    <mergeCell ref="D394:F394"/>
    <mergeCell ref="B395:C395"/>
    <mergeCell ref="D395:F395"/>
    <mergeCell ref="B389:C389"/>
    <mergeCell ref="D389:F389"/>
    <mergeCell ref="B390:C390"/>
    <mergeCell ref="D390:F390"/>
    <mergeCell ref="B391:C391"/>
    <mergeCell ref="D391:F391"/>
    <mergeCell ref="B386:C386"/>
    <mergeCell ref="D386:F386"/>
    <mergeCell ref="B387:C387"/>
    <mergeCell ref="D387:F387"/>
    <mergeCell ref="B388:C388"/>
    <mergeCell ref="D388:F388"/>
    <mergeCell ref="B383:C383"/>
    <mergeCell ref="D383:F383"/>
    <mergeCell ref="B384:C384"/>
    <mergeCell ref="D384:F384"/>
    <mergeCell ref="B385:C385"/>
    <mergeCell ref="D385:F385"/>
    <mergeCell ref="B378:C378"/>
    <mergeCell ref="D378:F378"/>
    <mergeCell ref="B381:C381"/>
    <mergeCell ref="D381:F381"/>
    <mergeCell ref="B382:C382"/>
    <mergeCell ref="D382:F382"/>
    <mergeCell ref="B375:C375"/>
    <mergeCell ref="D375:F375"/>
    <mergeCell ref="B376:C376"/>
    <mergeCell ref="D376:F376"/>
    <mergeCell ref="B377:C377"/>
    <mergeCell ref="D377:F377"/>
    <mergeCell ref="B372:C372"/>
    <mergeCell ref="D372:F372"/>
    <mergeCell ref="B373:C373"/>
    <mergeCell ref="D373:F373"/>
    <mergeCell ref="B374:C374"/>
    <mergeCell ref="D374:F374"/>
    <mergeCell ref="B367:C367"/>
    <mergeCell ref="D367:F367"/>
    <mergeCell ref="B368:C368"/>
    <mergeCell ref="D368:F368"/>
    <mergeCell ref="B369:C369"/>
    <mergeCell ref="D369:F369"/>
    <mergeCell ref="B364:C364"/>
    <mergeCell ref="D364:F364"/>
    <mergeCell ref="B365:C365"/>
    <mergeCell ref="D365:F365"/>
    <mergeCell ref="B366:C366"/>
    <mergeCell ref="D366:F366"/>
    <mergeCell ref="B361:C361"/>
    <mergeCell ref="D361:F361"/>
    <mergeCell ref="B362:C362"/>
    <mergeCell ref="D362:F362"/>
    <mergeCell ref="B363:C363"/>
    <mergeCell ref="D363:F363"/>
    <mergeCell ref="B358:C358"/>
    <mergeCell ref="D358:F358"/>
    <mergeCell ref="B359:C359"/>
    <mergeCell ref="D359:F359"/>
    <mergeCell ref="B360:C360"/>
    <mergeCell ref="D360:F360"/>
    <mergeCell ref="B355:C355"/>
    <mergeCell ref="D355:F355"/>
    <mergeCell ref="B356:C356"/>
    <mergeCell ref="D356:F356"/>
    <mergeCell ref="B357:C357"/>
    <mergeCell ref="D357:F357"/>
    <mergeCell ref="B352:C352"/>
    <mergeCell ref="D352:F352"/>
    <mergeCell ref="B353:C353"/>
    <mergeCell ref="D353:F353"/>
    <mergeCell ref="B354:C354"/>
    <mergeCell ref="D354:F354"/>
    <mergeCell ref="B349:C349"/>
    <mergeCell ref="D349:F349"/>
    <mergeCell ref="B350:C350"/>
    <mergeCell ref="D350:F350"/>
    <mergeCell ref="B351:C351"/>
    <mergeCell ref="D351:F351"/>
    <mergeCell ref="B346:C346"/>
    <mergeCell ref="D346:F346"/>
    <mergeCell ref="B347:C347"/>
    <mergeCell ref="D347:F347"/>
    <mergeCell ref="B348:C348"/>
    <mergeCell ref="D348:F348"/>
    <mergeCell ref="B343:C343"/>
    <mergeCell ref="D343:F343"/>
    <mergeCell ref="B344:C344"/>
    <mergeCell ref="D344:F344"/>
    <mergeCell ref="B345:C345"/>
    <mergeCell ref="D345:F345"/>
    <mergeCell ref="B337:C337"/>
    <mergeCell ref="D337:F337"/>
    <mergeCell ref="B338:C338"/>
    <mergeCell ref="D338:F338"/>
    <mergeCell ref="B339:C339"/>
    <mergeCell ref="D339:F339"/>
    <mergeCell ref="B334:C334"/>
    <mergeCell ref="D334:F334"/>
    <mergeCell ref="B335:C335"/>
    <mergeCell ref="D335:F335"/>
    <mergeCell ref="B336:C336"/>
    <mergeCell ref="D336:F336"/>
    <mergeCell ref="B331:C331"/>
    <mergeCell ref="D331:F331"/>
    <mergeCell ref="B332:C332"/>
    <mergeCell ref="D332:F332"/>
    <mergeCell ref="B333:C333"/>
    <mergeCell ref="D333:F333"/>
    <mergeCell ref="B325:C325"/>
    <mergeCell ref="D325:F325"/>
    <mergeCell ref="B329:F329"/>
    <mergeCell ref="B330:C330"/>
    <mergeCell ref="D330:E330"/>
    <mergeCell ref="B322:C322"/>
    <mergeCell ref="D322:F322"/>
    <mergeCell ref="B323:C323"/>
    <mergeCell ref="D323:F323"/>
    <mergeCell ref="B324:C324"/>
    <mergeCell ref="D324:F324"/>
    <mergeCell ref="B319:C319"/>
    <mergeCell ref="D319:F319"/>
    <mergeCell ref="B320:C320"/>
    <mergeCell ref="D320:F320"/>
    <mergeCell ref="B321:C321"/>
    <mergeCell ref="D321:F321"/>
    <mergeCell ref="B316:C316"/>
    <mergeCell ref="D316:F316"/>
    <mergeCell ref="B317:C317"/>
    <mergeCell ref="D317:F317"/>
    <mergeCell ref="B318:C318"/>
    <mergeCell ref="D318:F318"/>
    <mergeCell ref="B313:C313"/>
    <mergeCell ref="D313:F313"/>
    <mergeCell ref="B314:C314"/>
    <mergeCell ref="D314:F314"/>
    <mergeCell ref="B315:C315"/>
    <mergeCell ref="D315:F315"/>
    <mergeCell ref="B310:C310"/>
    <mergeCell ref="D310:F310"/>
    <mergeCell ref="B311:C311"/>
    <mergeCell ref="D311:F311"/>
    <mergeCell ref="B312:C312"/>
    <mergeCell ref="D312:F312"/>
    <mergeCell ref="B307:C307"/>
    <mergeCell ref="D307:F307"/>
    <mergeCell ref="B308:C308"/>
    <mergeCell ref="D308:F308"/>
    <mergeCell ref="B309:C309"/>
    <mergeCell ref="D309:F309"/>
    <mergeCell ref="B304:C304"/>
    <mergeCell ref="D304:F304"/>
    <mergeCell ref="B305:C305"/>
    <mergeCell ref="D305:F305"/>
    <mergeCell ref="B306:C306"/>
    <mergeCell ref="D306:F306"/>
    <mergeCell ref="B301:C301"/>
    <mergeCell ref="D301:F301"/>
    <mergeCell ref="B302:C302"/>
    <mergeCell ref="D302:F302"/>
    <mergeCell ref="B303:C303"/>
    <mergeCell ref="D303:F303"/>
    <mergeCell ref="B298:C298"/>
    <mergeCell ref="D298:F298"/>
    <mergeCell ref="B299:C299"/>
    <mergeCell ref="D299:F299"/>
    <mergeCell ref="B300:C300"/>
    <mergeCell ref="D300:F300"/>
    <mergeCell ref="B295:C295"/>
    <mergeCell ref="D295:F295"/>
    <mergeCell ref="B296:C296"/>
    <mergeCell ref="D296:F296"/>
    <mergeCell ref="B297:C297"/>
    <mergeCell ref="D297:F297"/>
    <mergeCell ref="B292:C292"/>
    <mergeCell ref="D292:F292"/>
    <mergeCell ref="B293:C293"/>
    <mergeCell ref="D293:F293"/>
    <mergeCell ref="B294:C294"/>
    <mergeCell ref="D294:F294"/>
    <mergeCell ref="B289:C289"/>
    <mergeCell ref="D289:F289"/>
    <mergeCell ref="B290:C290"/>
    <mergeCell ref="D290:F290"/>
    <mergeCell ref="B291:C291"/>
    <mergeCell ref="D291:F291"/>
    <mergeCell ref="B286:C286"/>
    <mergeCell ref="D286:F286"/>
    <mergeCell ref="B287:C287"/>
    <mergeCell ref="D287:F287"/>
    <mergeCell ref="B288:C288"/>
    <mergeCell ref="D288:F288"/>
    <mergeCell ref="B283:C283"/>
    <mergeCell ref="D283:F283"/>
    <mergeCell ref="B284:C284"/>
    <mergeCell ref="D284:F284"/>
    <mergeCell ref="B285:C285"/>
    <mergeCell ref="D285:F285"/>
    <mergeCell ref="B279:C279"/>
    <mergeCell ref="D279:F279"/>
    <mergeCell ref="B280:C280"/>
    <mergeCell ref="D280:F280"/>
    <mergeCell ref="B281:C281"/>
    <mergeCell ref="D281:F281"/>
    <mergeCell ref="B282:C282"/>
    <mergeCell ref="D282:F282"/>
    <mergeCell ref="B276:C276"/>
    <mergeCell ref="D276:F276"/>
    <mergeCell ref="B277:C277"/>
    <mergeCell ref="D277:F277"/>
    <mergeCell ref="B278:C278"/>
    <mergeCell ref="D278:F278"/>
    <mergeCell ref="B273:C273"/>
    <mergeCell ref="D273:F273"/>
    <mergeCell ref="B274:C274"/>
    <mergeCell ref="D274:F274"/>
    <mergeCell ref="B275:C275"/>
    <mergeCell ref="D275:F275"/>
    <mergeCell ref="B271:C271"/>
    <mergeCell ref="D271:F271"/>
    <mergeCell ref="B272:C272"/>
    <mergeCell ref="D272:F272"/>
    <mergeCell ref="H271:I271"/>
    <mergeCell ref="H272:I272"/>
    <mergeCell ref="H273:I273"/>
    <mergeCell ref="J271:L271"/>
    <mergeCell ref="B267:C267"/>
    <mergeCell ref="D267:F267"/>
    <mergeCell ref="B268:C268"/>
    <mergeCell ref="D268:F268"/>
    <mergeCell ref="B270:F270"/>
    <mergeCell ref="N270:N271"/>
    <mergeCell ref="H268:I268"/>
    <mergeCell ref="J268:L268"/>
    <mergeCell ref="B264:C264"/>
    <mergeCell ref="D264:F264"/>
    <mergeCell ref="B265:C265"/>
    <mergeCell ref="D265:F265"/>
    <mergeCell ref="B266:C266"/>
    <mergeCell ref="D266:F266"/>
    <mergeCell ref="J272:L272"/>
    <mergeCell ref="J273:L273"/>
    <mergeCell ref="B261:C261"/>
    <mergeCell ref="D261:F261"/>
    <mergeCell ref="B262:C262"/>
    <mergeCell ref="D262:F262"/>
    <mergeCell ref="B263:C263"/>
    <mergeCell ref="D263:F263"/>
    <mergeCell ref="B258:C258"/>
    <mergeCell ref="D258:F258"/>
    <mergeCell ref="B259:C259"/>
    <mergeCell ref="D259:F259"/>
    <mergeCell ref="B260:C260"/>
    <mergeCell ref="D260:F260"/>
    <mergeCell ref="B255:C255"/>
    <mergeCell ref="D255:F255"/>
    <mergeCell ref="B256:C256"/>
    <mergeCell ref="D256:F256"/>
    <mergeCell ref="B257:C257"/>
    <mergeCell ref="D257:F257"/>
    <mergeCell ref="B252:C252"/>
    <mergeCell ref="D252:F252"/>
    <mergeCell ref="B253:C253"/>
    <mergeCell ref="D253:F253"/>
    <mergeCell ref="B254:C254"/>
    <mergeCell ref="D254:F254"/>
    <mergeCell ref="B249:C249"/>
    <mergeCell ref="D249:F249"/>
    <mergeCell ref="B250:C250"/>
    <mergeCell ref="D250:F250"/>
    <mergeCell ref="B251:C251"/>
    <mergeCell ref="D251:F251"/>
    <mergeCell ref="B246:C246"/>
    <mergeCell ref="D246:F246"/>
    <mergeCell ref="B247:C247"/>
    <mergeCell ref="D247:F247"/>
    <mergeCell ref="B248:C248"/>
    <mergeCell ref="D248:F248"/>
    <mergeCell ref="B243:C243"/>
    <mergeCell ref="D243:F243"/>
    <mergeCell ref="B244:C244"/>
    <mergeCell ref="D244:F244"/>
    <mergeCell ref="B245:C245"/>
    <mergeCell ref="D245:F245"/>
    <mergeCell ref="B239:C239"/>
    <mergeCell ref="D239:F239"/>
    <mergeCell ref="B241:F241"/>
    <mergeCell ref="N241:N242"/>
    <mergeCell ref="B242:C242"/>
    <mergeCell ref="D242:F242"/>
    <mergeCell ref="B236:C236"/>
    <mergeCell ref="D236:F236"/>
    <mergeCell ref="B237:C237"/>
    <mergeCell ref="D237:F237"/>
    <mergeCell ref="B238:C238"/>
    <mergeCell ref="D238:F238"/>
    <mergeCell ref="H244:I244"/>
    <mergeCell ref="H245:I245"/>
    <mergeCell ref="B233:C233"/>
    <mergeCell ref="D233:F233"/>
    <mergeCell ref="B234:C234"/>
    <mergeCell ref="D234:F234"/>
    <mergeCell ref="B235:C235"/>
    <mergeCell ref="D235:F235"/>
    <mergeCell ref="B230:C230"/>
    <mergeCell ref="D230:F230"/>
    <mergeCell ref="B231:C231"/>
    <mergeCell ref="D231:F231"/>
    <mergeCell ref="B232:C232"/>
    <mergeCell ref="D232:F232"/>
    <mergeCell ref="B226:C226"/>
    <mergeCell ref="D226:F226"/>
    <mergeCell ref="B228:F228"/>
    <mergeCell ref="N228:N229"/>
    <mergeCell ref="B229:C229"/>
    <mergeCell ref="D229:F229"/>
    <mergeCell ref="H226:I226"/>
    <mergeCell ref="H229:I229"/>
    <mergeCell ref="J235:L235"/>
    <mergeCell ref="B223:C223"/>
    <mergeCell ref="D223:F223"/>
    <mergeCell ref="B224:C224"/>
    <mergeCell ref="D224:F224"/>
    <mergeCell ref="B225:C225"/>
    <mergeCell ref="D225:F225"/>
    <mergeCell ref="B220:C220"/>
    <mergeCell ref="D220:F220"/>
    <mergeCell ref="B221:C221"/>
    <mergeCell ref="D221:F221"/>
    <mergeCell ref="B222:C222"/>
    <mergeCell ref="D222:F222"/>
    <mergeCell ref="B218:F218"/>
    <mergeCell ref="N218:N219"/>
    <mergeCell ref="B219:C219"/>
    <mergeCell ref="D219:F219"/>
    <mergeCell ref="B214:C214"/>
    <mergeCell ref="D214:F214"/>
    <mergeCell ref="B215:C215"/>
    <mergeCell ref="D215:F215"/>
    <mergeCell ref="B216:C216"/>
    <mergeCell ref="D216:F216"/>
    <mergeCell ref="H222:I222"/>
    <mergeCell ref="H223:I223"/>
    <mergeCell ref="H224:I224"/>
    <mergeCell ref="H225:I225"/>
    <mergeCell ref="H214:I214"/>
    <mergeCell ref="H215:I215"/>
    <mergeCell ref="H216:I216"/>
    <mergeCell ref="H219:I219"/>
    <mergeCell ref="H220:I220"/>
    <mergeCell ref="H221:I221"/>
    <mergeCell ref="B212:F212"/>
    <mergeCell ref="N212:N213"/>
    <mergeCell ref="B213:C213"/>
    <mergeCell ref="D213:F213"/>
    <mergeCell ref="H213:I213"/>
    <mergeCell ref="J213:L213"/>
    <mergeCell ref="B208:C208"/>
    <mergeCell ref="D208:F208"/>
    <mergeCell ref="B209:C209"/>
    <mergeCell ref="D209:F209"/>
    <mergeCell ref="B210:C210"/>
    <mergeCell ref="D210:F210"/>
    <mergeCell ref="B205:C205"/>
    <mergeCell ref="D205:F205"/>
    <mergeCell ref="B206:C206"/>
    <mergeCell ref="D206:F206"/>
    <mergeCell ref="B207:C207"/>
    <mergeCell ref="D207:F207"/>
    <mergeCell ref="H205:I205"/>
    <mergeCell ref="H206:I206"/>
    <mergeCell ref="H207:I207"/>
    <mergeCell ref="H208:I208"/>
    <mergeCell ref="H209:I209"/>
    <mergeCell ref="H210:I210"/>
    <mergeCell ref="J205:L205"/>
    <mergeCell ref="J206:L206"/>
    <mergeCell ref="J207:L207"/>
    <mergeCell ref="J208:L208"/>
    <mergeCell ref="J209:L209"/>
    <mergeCell ref="J210:L210"/>
    <mergeCell ref="B202:C202"/>
    <mergeCell ref="D202:F202"/>
    <mergeCell ref="B203:C203"/>
    <mergeCell ref="D203:F203"/>
    <mergeCell ref="B204:C204"/>
    <mergeCell ref="D204:F204"/>
    <mergeCell ref="B199:C199"/>
    <mergeCell ref="D199:F199"/>
    <mergeCell ref="B200:C200"/>
    <mergeCell ref="D200:F200"/>
    <mergeCell ref="B201:C201"/>
    <mergeCell ref="D201:F201"/>
    <mergeCell ref="B196:C196"/>
    <mergeCell ref="D196:F196"/>
    <mergeCell ref="B197:C197"/>
    <mergeCell ref="D197:F197"/>
    <mergeCell ref="B198:C198"/>
    <mergeCell ref="D198:F198"/>
    <mergeCell ref="B193:C193"/>
    <mergeCell ref="D193:F193"/>
    <mergeCell ref="B194:C194"/>
    <mergeCell ref="D194:F194"/>
    <mergeCell ref="B195:C195"/>
    <mergeCell ref="D195:F195"/>
    <mergeCell ref="B189:C189"/>
    <mergeCell ref="D189:F189"/>
    <mergeCell ref="B191:C191"/>
    <mergeCell ref="D191:F191"/>
    <mergeCell ref="B192:C192"/>
    <mergeCell ref="D192:F192"/>
    <mergeCell ref="B186:C186"/>
    <mergeCell ref="D186:F186"/>
    <mergeCell ref="B187:C187"/>
    <mergeCell ref="D187:F187"/>
    <mergeCell ref="B188:C188"/>
    <mergeCell ref="D188:F188"/>
    <mergeCell ref="B183:C183"/>
    <mergeCell ref="D183:F183"/>
    <mergeCell ref="B184:C184"/>
    <mergeCell ref="D184:F184"/>
    <mergeCell ref="B185:C185"/>
    <mergeCell ref="D185:F185"/>
    <mergeCell ref="B180:C180"/>
    <mergeCell ref="D180:F180"/>
    <mergeCell ref="B181:C181"/>
    <mergeCell ref="D181:F181"/>
    <mergeCell ref="B182:C182"/>
    <mergeCell ref="D182:F182"/>
    <mergeCell ref="B177:C177"/>
    <mergeCell ref="D177:F177"/>
    <mergeCell ref="B178:C178"/>
    <mergeCell ref="D178:F178"/>
    <mergeCell ref="B179:C179"/>
    <mergeCell ref="D179:F179"/>
    <mergeCell ref="B174:C174"/>
    <mergeCell ref="D174:F174"/>
    <mergeCell ref="B175:C175"/>
    <mergeCell ref="D175:F175"/>
    <mergeCell ref="B176:C176"/>
    <mergeCell ref="D176:F176"/>
    <mergeCell ref="B171:C171"/>
    <mergeCell ref="D171:F171"/>
    <mergeCell ref="B172:C172"/>
    <mergeCell ref="D172:F172"/>
    <mergeCell ref="B173:C173"/>
    <mergeCell ref="D173:F173"/>
    <mergeCell ref="B168:C168"/>
    <mergeCell ref="D168:F168"/>
    <mergeCell ref="B169:C169"/>
    <mergeCell ref="D169:F169"/>
    <mergeCell ref="B170:C170"/>
    <mergeCell ref="D170:F170"/>
    <mergeCell ref="B165:C165"/>
    <mergeCell ref="D165:F165"/>
    <mergeCell ref="B166:C166"/>
    <mergeCell ref="D166:F166"/>
    <mergeCell ref="B167:C167"/>
    <mergeCell ref="D167:F167"/>
    <mergeCell ref="H166:I166"/>
    <mergeCell ref="H167:I167"/>
    <mergeCell ref="B162:C162"/>
    <mergeCell ref="D162:F162"/>
    <mergeCell ref="B163:C163"/>
    <mergeCell ref="D163:F163"/>
    <mergeCell ref="B164:C164"/>
    <mergeCell ref="D164:F164"/>
    <mergeCell ref="B159:C159"/>
    <mergeCell ref="D159:F159"/>
    <mergeCell ref="B160:C160"/>
    <mergeCell ref="D160:F160"/>
    <mergeCell ref="B161:C161"/>
    <mergeCell ref="D161:F161"/>
    <mergeCell ref="H161:I161"/>
    <mergeCell ref="H162:I162"/>
    <mergeCell ref="H163:I163"/>
    <mergeCell ref="H164:I164"/>
    <mergeCell ref="H165:I165"/>
    <mergeCell ref="B153:C153"/>
    <mergeCell ref="D153:F153"/>
    <mergeCell ref="B156:C156"/>
    <mergeCell ref="D156:F156"/>
    <mergeCell ref="B157:C157"/>
    <mergeCell ref="D157:F157"/>
    <mergeCell ref="B158:C158"/>
    <mergeCell ref="D158:F158"/>
    <mergeCell ref="B150:C150"/>
    <mergeCell ref="D150:F150"/>
    <mergeCell ref="B151:C151"/>
    <mergeCell ref="D151:F151"/>
    <mergeCell ref="B152:C152"/>
    <mergeCell ref="D152:F152"/>
    <mergeCell ref="B147:C147"/>
    <mergeCell ref="D147:F147"/>
    <mergeCell ref="B148:C148"/>
    <mergeCell ref="D148:F148"/>
    <mergeCell ref="B149:C149"/>
    <mergeCell ref="D149:F149"/>
    <mergeCell ref="B144:C144"/>
    <mergeCell ref="D144:F144"/>
    <mergeCell ref="B145:C145"/>
    <mergeCell ref="D145:F145"/>
    <mergeCell ref="B146:C146"/>
    <mergeCell ref="D146:F146"/>
    <mergeCell ref="B141:C141"/>
    <mergeCell ref="D141:F141"/>
    <mergeCell ref="B142:C142"/>
    <mergeCell ref="D142:F142"/>
    <mergeCell ref="B143:C143"/>
    <mergeCell ref="D143:F143"/>
    <mergeCell ref="B138:C138"/>
    <mergeCell ref="D138:F138"/>
    <mergeCell ref="B139:C139"/>
    <mergeCell ref="D139:F139"/>
    <mergeCell ref="B140:C140"/>
    <mergeCell ref="D140:F140"/>
    <mergeCell ref="N136:N137"/>
    <mergeCell ref="B137:C137"/>
    <mergeCell ref="D137:F137"/>
    <mergeCell ref="B132:C132"/>
    <mergeCell ref="D132:F132"/>
    <mergeCell ref="B133:C133"/>
    <mergeCell ref="D133:F133"/>
    <mergeCell ref="B134:C134"/>
    <mergeCell ref="B129:C129"/>
    <mergeCell ref="D129:F129"/>
    <mergeCell ref="B130:C130"/>
    <mergeCell ref="D130:F130"/>
    <mergeCell ref="B131:C131"/>
    <mergeCell ref="D131:F131"/>
    <mergeCell ref="B126:C126"/>
    <mergeCell ref="D126:F126"/>
    <mergeCell ref="B127:C127"/>
    <mergeCell ref="D127:F127"/>
    <mergeCell ref="B128:C128"/>
    <mergeCell ref="D128:F128"/>
    <mergeCell ref="J130:L130"/>
    <mergeCell ref="J131:L131"/>
    <mergeCell ref="J132:L132"/>
    <mergeCell ref="J133:L133"/>
    <mergeCell ref="J137:L137"/>
    <mergeCell ref="B124:C124"/>
    <mergeCell ref="D124:F124"/>
    <mergeCell ref="B125:C125"/>
    <mergeCell ref="D125:F125"/>
    <mergeCell ref="B120:C120"/>
    <mergeCell ref="D120:F120"/>
    <mergeCell ref="B121:C121"/>
    <mergeCell ref="D121:F121"/>
    <mergeCell ref="B122:C122"/>
    <mergeCell ref="D122:F122"/>
    <mergeCell ref="B117:C117"/>
    <mergeCell ref="D117:F117"/>
    <mergeCell ref="B118:C118"/>
    <mergeCell ref="D118:F118"/>
    <mergeCell ref="B119:C119"/>
    <mergeCell ref="D119:F119"/>
    <mergeCell ref="B136:F136"/>
    <mergeCell ref="B115:C115"/>
    <mergeCell ref="D115:F115"/>
    <mergeCell ref="B116:C116"/>
    <mergeCell ref="D116:F116"/>
    <mergeCell ref="B111:C111"/>
    <mergeCell ref="D111:F111"/>
    <mergeCell ref="B112:C112"/>
    <mergeCell ref="D112:F112"/>
    <mergeCell ref="B113:C113"/>
    <mergeCell ref="D113:F113"/>
    <mergeCell ref="B108:C108"/>
    <mergeCell ref="D108:F108"/>
    <mergeCell ref="B109:C109"/>
    <mergeCell ref="D109:F109"/>
    <mergeCell ref="B110:C110"/>
    <mergeCell ref="D110:F110"/>
    <mergeCell ref="B123:C123"/>
    <mergeCell ref="D123:F123"/>
    <mergeCell ref="B106:C106"/>
    <mergeCell ref="D106:F106"/>
    <mergeCell ref="B107:C107"/>
    <mergeCell ref="D107:F107"/>
    <mergeCell ref="B102:C102"/>
    <mergeCell ref="D102:F102"/>
    <mergeCell ref="B103:C103"/>
    <mergeCell ref="D103:F103"/>
    <mergeCell ref="B104:C104"/>
    <mergeCell ref="D104:F104"/>
    <mergeCell ref="B99:C99"/>
    <mergeCell ref="D99:F99"/>
    <mergeCell ref="B100:C100"/>
    <mergeCell ref="D100:F100"/>
    <mergeCell ref="B101:C101"/>
    <mergeCell ref="D101:F101"/>
    <mergeCell ref="B114:C114"/>
    <mergeCell ref="D114:F114"/>
    <mergeCell ref="B97:C97"/>
    <mergeCell ref="D97:F97"/>
    <mergeCell ref="B98:C98"/>
    <mergeCell ref="D98:F98"/>
    <mergeCell ref="B93:C93"/>
    <mergeCell ref="D93:F93"/>
    <mergeCell ref="B94:C94"/>
    <mergeCell ref="D94:F94"/>
    <mergeCell ref="B95:C95"/>
    <mergeCell ref="D95:F95"/>
    <mergeCell ref="B90:C90"/>
    <mergeCell ref="D90:F90"/>
    <mergeCell ref="B91:C91"/>
    <mergeCell ref="D91:F91"/>
    <mergeCell ref="B92:C92"/>
    <mergeCell ref="D92:F92"/>
    <mergeCell ref="B105:C105"/>
    <mergeCell ref="D105:F105"/>
    <mergeCell ref="B88:C88"/>
    <mergeCell ref="D88:F88"/>
    <mergeCell ref="B89:C89"/>
    <mergeCell ref="D89:F89"/>
    <mergeCell ref="B84:C84"/>
    <mergeCell ref="D84:F84"/>
    <mergeCell ref="B85:C85"/>
    <mergeCell ref="D85:F85"/>
    <mergeCell ref="B86:C86"/>
    <mergeCell ref="D86:F86"/>
    <mergeCell ref="B81:C81"/>
    <mergeCell ref="D81:F81"/>
    <mergeCell ref="B82:C82"/>
    <mergeCell ref="D82:F82"/>
    <mergeCell ref="B83:C83"/>
    <mergeCell ref="D83:F83"/>
    <mergeCell ref="B96:C96"/>
    <mergeCell ref="D96:F96"/>
    <mergeCell ref="B79:C79"/>
    <mergeCell ref="D79:F79"/>
    <mergeCell ref="B80:C80"/>
    <mergeCell ref="D80:F80"/>
    <mergeCell ref="B75:C75"/>
    <mergeCell ref="D75:F75"/>
    <mergeCell ref="B76:C76"/>
    <mergeCell ref="D76:F76"/>
    <mergeCell ref="B77:C77"/>
    <mergeCell ref="D77:F77"/>
    <mergeCell ref="B72:C72"/>
    <mergeCell ref="D72:F72"/>
    <mergeCell ref="B73:C73"/>
    <mergeCell ref="D73:F73"/>
    <mergeCell ref="B74:C74"/>
    <mergeCell ref="D74:F74"/>
    <mergeCell ref="B87:C87"/>
    <mergeCell ref="D87:F87"/>
    <mergeCell ref="B70:F70"/>
    <mergeCell ref="N70:N71"/>
    <mergeCell ref="B71:C71"/>
    <mergeCell ref="D71:F71"/>
    <mergeCell ref="B63:C63"/>
    <mergeCell ref="D63:F63"/>
    <mergeCell ref="B64:C64"/>
    <mergeCell ref="D64:F64"/>
    <mergeCell ref="B65:C65"/>
    <mergeCell ref="D65:F65"/>
    <mergeCell ref="B60:C60"/>
    <mergeCell ref="D60:F60"/>
    <mergeCell ref="B61:C61"/>
    <mergeCell ref="D61:F61"/>
    <mergeCell ref="B62:C62"/>
    <mergeCell ref="D62:F62"/>
    <mergeCell ref="B78:C78"/>
    <mergeCell ref="D78:F78"/>
    <mergeCell ref="H64:I64"/>
    <mergeCell ref="H65:I65"/>
    <mergeCell ref="H66:I66"/>
    <mergeCell ref="H71:I71"/>
    <mergeCell ref="H72:I72"/>
    <mergeCell ref="H73:I73"/>
    <mergeCell ref="J75:L75"/>
    <mergeCell ref="J76:L76"/>
    <mergeCell ref="J77:L77"/>
    <mergeCell ref="J78:L78"/>
    <mergeCell ref="B58:C58"/>
    <mergeCell ref="D58:F58"/>
    <mergeCell ref="B59:C59"/>
    <mergeCell ref="D59:F59"/>
    <mergeCell ref="B54:C54"/>
    <mergeCell ref="D54:F54"/>
    <mergeCell ref="B55:C55"/>
    <mergeCell ref="D55:F55"/>
    <mergeCell ref="B56:C56"/>
    <mergeCell ref="D56:F56"/>
    <mergeCell ref="B49:C49"/>
    <mergeCell ref="D49:F49"/>
    <mergeCell ref="B52:C52"/>
    <mergeCell ref="D52:F52"/>
    <mergeCell ref="B53:C53"/>
    <mergeCell ref="D53:F53"/>
    <mergeCell ref="B66:C66"/>
    <mergeCell ref="D66:F66"/>
    <mergeCell ref="B47:C47"/>
    <mergeCell ref="D47:F47"/>
    <mergeCell ref="B48:C48"/>
    <mergeCell ref="D48:F48"/>
    <mergeCell ref="B43:C43"/>
    <mergeCell ref="D43:F43"/>
    <mergeCell ref="B44:C44"/>
    <mergeCell ref="D44:F44"/>
    <mergeCell ref="B45:C45"/>
    <mergeCell ref="D45:F45"/>
    <mergeCell ref="B40:C40"/>
    <mergeCell ref="D40:F40"/>
    <mergeCell ref="B41:C41"/>
    <mergeCell ref="D41:F41"/>
    <mergeCell ref="B42:C42"/>
    <mergeCell ref="D42:F42"/>
    <mergeCell ref="B57:C57"/>
    <mergeCell ref="D57:F57"/>
    <mergeCell ref="B38:C38"/>
    <mergeCell ref="D38:F38"/>
    <mergeCell ref="B39:C39"/>
    <mergeCell ref="D39:F39"/>
    <mergeCell ref="B34:C34"/>
    <mergeCell ref="D34:F34"/>
    <mergeCell ref="B35:C35"/>
    <mergeCell ref="D35:F35"/>
    <mergeCell ref="B36:C36"/>
    <mergeCell ref="D36:F36"/>
    <mergeCell ref="B31:C31"/>
    <mergeCell ref="D31:F31"/>
    <mergeCell ref="B32:C32"/>
    <mergeCell ref="D32:F32"/>
    <mergeCell ref="B33:C33"/>
    <mergeCell ref="D33:F33"/>
    <mergeCell ref="B46:C46"/>
    <mergeCell ref="D46:F46"/>
    <mergeCell ref="B29:C29"/>
    <mergeCell ref="D29:F29"/>
    <mergeCell ref="B30:C30"/>
    <mergeCell ref="D30:F30"/>
    <mergeCell ref="B25:C25"/>
    <mergeCell ref="D25:F25"/>
    <mergeCell ref="B26:C26"/>
    <mergeCell ref="D26:F26"/>
    <mergeCell ref="B27:C27"/>
    <mergeCell ref="D27:F27"/>
    <mergeCell ref="B22:C22"/>
    <mergeCell ref="D22:F22"/>
    <mergeCell ref="B23:C23"/>
    <mergeCell ref="D23:F23"/>
    <mergeCell ref="B24:C24"/>
    <mergeCell ref="D24:F24"/>
    <mergeCell ref="B37:C37"/>
    <mergeCell ref="D37:F37"/>
    <mergeCell ref="D20:F20"/>
    <mergeCell ref="B21:C21"/>
    <mergeCell ref="D21:F21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28:C28"/>
    <mergeCell ref="D28:F28"/>
    <mergeCell ref="B8:C8"/>
    <mergeCell ref="D8:F8"/>
    <mergeCell ref="B9:C9"/>
    <mergeCell ref="D9:F9"/>
    <mergeCell ref="B10:C10"/>
    <mergeCell ref="D10:F10"/>
    <mergeCell ref="B2:F2"/>
    <mergeCell ref="B6:F6"/>
    <mergeCell ref="N6:N7"/>
    <mergeCell ref="B7:C7"/>
    <mergeCell ref="D7:F7"/>
    <mergeCell ref="H7:I7"/>
    <mergeCell ref="B379:C379"/>
    <mergeCell ref="D379:F379"/>
    <mergeCell ref="H379:I379"/>
    <mergeCell ref="J379:L379"/>
    <mergeCell ref="B380:C380"/>
    <mergeCell ref="D380:F380"/>
    <mergeCell ref="H380:I380"/>
    <mergeCell ref="J380:L380"/>
    <mergeCell ref="B67:C67"/>
    <mergeCell ref="D67:F67"/>
    <mergeCell ref="H67:I67"/>
    <mergeCell ref="J67:L67"/>
    <mergeCell ref="B68:C68"/>
    <mergeCell ref="D68:F68"/>
    <mergeCell ref="H68:I68"/>
    <mergeCell ref="J68:L68"/>
    <mergeCell ref="B17:C17"/>
    <mergeCell ref="B18:C18"/>
    <mergeCell ref="B19:C19"/>
    <mergeCell ref="B20:C20"/>
  </mergeCells>
  <pageMargins left="0.511811024" right="0.511811024" top="0.78740157499999996" bottom="0.78740157499999996" header="0.31496062000000002" footer="0.31496062000000002"/>
  <headerFooter>
    <oddFooter>&amp;C_x000D_&amp;1#&amp;"Calibri"&amp;10&amp;K000000 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DE-PARA Explicativo</vt:lpstr>
    </vt:vector>
  </TitlesOfParts>
  <Manager/>
  <Company>Comissão de Valores Mobiliários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Gabriel Maia Junior</dc:creator>
  <cp:keywords/>
  <dc:description/>
  <cp:lastModifiedBy>Diane Oliveira Freo</cp:lastModifiedBy>
  <cp:revision/>
  <dcterms:created xsi:type="dcterms:W3CDTF">2023-08-11T14:18:21Z</dcterms:created>
  <dcterms:modified xsi:type="dcterms:W3CDTF">2024-01-18T19:46:54Z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2023-09-05T19:36:13Z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68f73501-8d5b-4bc4-a96d-693645b62235</vt:lpwstr>
  </property>
  <property fmtid="{D5CDD505-2E9C-101B-9397-08002B2CF9AE}" pid="8" name="MSIP_Label_4aeda764-ac5d-4c78-8b24-fe1405747852_ContentBits">
    <vt:lpwstr>2</vt:lpwstr>
  </property>
</Properties>
</file>